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22890" windowHeight="9255" activeTab="2"/>
  </bookViews>
  <sheets>
    <sheet name="прил.1" sheetId="62" r:id="rId1"/>
    <sheet name="прил.3" sheetId="1" r:id="rId2"/>
    <sheet name="прил.4" sheetId="61" r:id="rId3"/>
    <sheet name="прил.5" sheetId="2" r:id="rId4"/>
    <sheet name="прил.6" sheetId="3" r:id="rId5"/>
    <sheet name="прил.7" sheetId="63" r:id="rId6"/>
  </sheets>
  <calcPr calcId="125725"/>
</workbook>
</file>

<file path=xl/calcChain.xml><?xml version="1.0" encoding="utf-8"?>
<calcChain xmlns="http://schemas.openxmlformats.org/spreadsheetml/2006/main">
  <c r="F232" i="3"/>
  <c r="E232"/>
  <c r="D232"/>
  <c r="F230"/>
  <c r="E230"/>
  <c r="D230"/>
  <c r="F228"/>
  <c r="E228"/>
  <c r="D228"/>
  <c r="F226"/>
  <c r="E226"/>
  <c r="D226"/>
  <c r="F224"/>
  <c r="E224"/>
  <c r="D224"/>
  <c r="J85" i="2"/>
  <c r="I85"/>
  <c r="H85"/>
  <c r="J83"/>
  <c r="I83"/>
  <c r="H83"/>
  <c r="J81"/>
  <c r="I81"/>
  <c r="H81"/>
  <c r="J79"/>
  <c r="I79"/>
  <c r="H79"/>
  <c r="J77"/>
  <c r="I77"/>
  <c r="H77"/>
  <c r="D586" i="3" l="1"/>
  <c r="D585"/>
  <c r="F584"/>
  <c r="E584"/>
  <c r="D584"/>
  <c r="H103" i="2"/>
  <c r="H102"/>
  <c r="J101"/>
  <c r="I101"/>
  <c r="H101"/>
  <c r="F105" i="61"/>
  <c r="D593" i="3" l="1"/>
  <c r="E592"/>
  <c r="F592"/>
  <c r="D592"/>
  <c r="H57" i="2"/>
  <c r="H56"/>
  <c r="H55" s="1"/>
  <c r="J55"/>
  <c r="I55"/>
  <c r="G43" i="61"/>
  <c r="H43"/>
  <c r="F43"/>
  <c r="F44"/>
  <c r="D223" i="3" l="1"/>
  <c r="E50"/>
  <c r="F50"/>
  <c r="D50"/>
  <c r="I484" i="2"/>
  <c r="J484"/>
  <c r="H484"/>
  <c r="H481"/>
  <c r="J480"/>
  <c r="I480"/>
  <c r="H480"/>
  <c r="J479"/>
  <c r="I479"/>
  <c r="I478" s="1"/>
  <c r="H479"/>
  <c r="H478" s="1"/>
  <c r="J478"/>
  <c r="H482"/>
  <c r="I482"/>
  <c r="J482"/>
  <c r="H485"/>
  <c r="I485"/>
  <c r="J485"/>
  <c r="I487"/>
  <c r="J487"/>
  <c r="H488"/>
  <c r="H487" s="1"/>
  <c r="I489"/>
  <c r="J489"/>
  <c r="H490"/>
  <c r="H489" s="1"/>
  <c r="H492"/>
  <c r="I492"/>
  <c r="I491" s="1"/>
  <c r="J492"/>
  <c r="H494"/>
  <c r="I494"/>
  <c r="J494"/>
  <c r="H496"/>
  <c r="I496"/>
  <c r="J496"/>
  <c r="H498"/>
  <c r="H499"/>
  <c r="I499"/>
  <c r="I498" s="1"/>
  <c r="J499"/>
  <c r="J498" s="1"/>
  <c r="H501"/>
  <c r="I501"/>
  <c r="J501"/>
  <c r="H504"/>
  <c r="I504"/>
  <c r="J504"/>
  <c r="I506"/>
  <c r="J506"/>
  <c r="H507"/>
  <c r="H506" s="1"/>
  <c r="F399" i="3"/>
  <c r="E399"/>
  <c r="D399"/>
  <c r="D398"/>
  <c r="D397" s="1"/>
  <c r="F397"/>
  <c r="E397"/>
  <c r="F395"/>
  <c r="E395"/>
  <c r="D395"/>
  <c r="D394"/>
  <c r="D393" s="1"/>
  <c r="F393"/>
  <c r="E393"/>
  <c r="F391"/>
  <c r="E391"/>
  <c r="D391"/>
  <c r="D390"/>
  <c r="D389" s="1"/>
  <c r="F389"/>
  <c r="E389"/>
  <c r="D388"/>
  <c r="D387" s="1"/>
  <c r="F387"/>
  <c r="E387"/>
  <c r="F385"/>
  <c r="E385"/>
  <c r="D385"/>
  <c r="F383"/>
  <c r="E383"/>
  <c r="D383"/>
  <c r="F381"/>
  <c r="E381"/>
  <c r="D381"/>
  <c r="F379"/>
  <c r="E379"/>
  <c r="D379"/>
  <c r="J200" i="2"/>
  <c r="I200"/>
  <c r="H200"/>
  <c r="H199"/>
  <c r="H198" s="1"/>
  <c r="J198"/>
  <c r="I198"/>
  <c r="J196"/>
  <c r="I196"/>
  <c r="H196"/>
  <c r="H195"/>
  <c r="H194" s="1"/>
  <c r="J194"/>
  <c r="I194"/>
  <c r="J192"/>
  <c r="I192"/>
  <c r="H192"/>
  <c r="H191"/>
  <c r="H190" s="1"/>
  <c r="J190"/>
  <c r="I190"/>
  <c r="H189"/>
  <c r="H188" s="1"/>
  <c r="J188"/>
  <c r="I188"/>
  <c r="J186"/>
  <c r="I186"/>
  <c r="H186"/>
  <c r="J184"/>
  <c r="I184"/>
  <c r="H184"/>
  <c r="J182"/>
  <c r="I182"/>
  <c r="H182"/>
  <c r="J180"/>
  <c r="I180"/>
  <c r="H180"/>
  <c r="D332" i="3"/>
  <c r="H342" i="2"/>
  <c r="H76"/>
  <c r="H75" s="1"/>
  <c r="J75"/>
  <c r="I75"/>
  <c r="J73"/>
  <c r="I73"/>
  <c r="H73"/>
  <c r="J71"/>
  <c r="I71"/>
  <c r="H71"/>
  <c r="H70" s="1"/>
  <c r="H68"/>
  <c r="H67" s="1"/>
  <c r="I68"/>
  <c r="J68"/>
  <c r="F320" i="61"/>
  <c r="J503" i="2" l="1"/>
  <c r="I503"/>
  <c r="H491"/>
  <c r="J491"/>
  <c r="I70"/>
  <c r="J70"/>
  <c r="C29" i="62"/>
  <c r="F525" i="3" l="1"/>
  <c r="E525"/>
  <c r="D525"/>
  <c r="J398" i="2"/>
  <c r="I398"/>
  <c r="H398"/>
  <c r="G366" i="61"/>
  <c r="H366"/>
  <c r="F366"/>
  <c r="H723" i="2" l="1"/>
  <c r="F56" i="61"/>
  <c r="D83" i="3" l="1"/>
  <c r="D82" s="1"/>
  <c r="D81"/>
  <c r="D80" s="1"/>
  <c r="H509" i="2"/>
  <c r="H508" s="1"/>
  <c r="H503" s="1"/>
  <c r="F421" i="61"/>
  <c r="F423"/>
  <c r="F405"/>
  <c r="D54" i="3"/>
  <c r="D158"/>
  <c r="H618" i="2"/>
  <c r="F457" i="61"/>
  <c r="F79"/>
  <c r="F84"/>
  <c r="H88" l="1"/>
  <c r="G88"/>
  <c r="G86"/>
  <c r="H86"/>
  <c r="F88"/>
  <c r="G84"/>
  <c r="H84"/>
  <c r="G82"/>
  <c r="H82"/>
  <c r="F82"/>
  <c r="F86"/>
  <c r="H80"/>
  <c r="G80"/>
  <c r="F80"/>
  <c r="D591" i="3"/>
  <c r="H48" i="2"/>
  <c r="F29" i="61"/>
  <c r="F190" l="1"/>
  <c r="H185"/>
  <c r="G185"/>
  <c r="F185"/>
  <c r="F198" l="1"/>
  <c r="D93" i="3"/>
  <c r="H524" i="2"/>
  <c r="F435" i="61"/>
  <c r="D47" i="3"/>
  <c r="F399" i="61"/>
  <c r="D30" i="3"/>
  <c r="H466" i="2"/>
  <c r="F386" i="61"/>
  <c r="F36" i="3"/>
  <c r="E36"/>
  <c r="D36"/>
  <c r="J472" i="2"/>
  <c r="I472"/>
  <c r="H472"/>
  <c r="G391" i="61"/>
  <c r="H391"/>
  <c r="F391"/>
  <c r="D502" i="3"/>
  <c r="H438" i="2"/>
  <c r="F599" i="61"/>
  <c r="D324" i="3"/>
  <c r="H284" i="2"/>
  <c r="F271" i="61"/>
  <c r="H199"/>
  <c r="G199"/>
  <c r="F199"/>
  <c r="F194" l="1"/>
  <c r="F188"/>
  <c r="F567"/>
  <c r="H702" i="2"/>
  <c r="D210" i="3"/>
  <c r="D137"/>
  <c r="H587" i="2"/>
  <c r="F527" i="61"/>
  <c r="F102"/>
  <c r="H99" i="2"/>
  <c r="D582" i="3"/>
  <c r="F169"/>
  <c r="E169"/>
  <c r="D169"/>
  <c r="D168" s="1"/>
  <c r="D578"/>
  <c r="H139" i="2"/>
  <c r="F138" i="61"/>
  <c r="D600" i="3"/>
  <c r="H31" i="2"/>
  <c r="F35" i="61"/>
  <c r="D598" i="3"/>
  <c r="H29" i="2"/>
  <c r="F33" i="61"/>
  <c r="D145" i="3" l="1"/>
  <c r="H667" i="2"/>
  <c r="F536" i="61"/>
  <c r="F488"/>
  <c r="H648" i="2"/>
  <c r="D207" i="3"/>
  <c r="D202"/>
  <c r="H643" i="2"/>
  <c r="F484" i="61"/>
  <c r="F166" i="3"/>
  <c r="E166"/>
  <c r="D166"/>
  <c r="J681" i="2"/>
  <c r="I681"/>
  <c r="H681"/>
  <c r="H549" i="61"/>
  <c r="G549"/>
  <c r="F549"/>
  <c r="D147" i="3" l="1"/>
  <c r="H669" i="2"/>
  <c r="F538" i="61"/>
  <c r="H462"/>
  <c r="G462"/>
  <c r="F462"/>
  <c r="J624" i="2"/>
  <c r="I624"/>
  <c r="H624"/>
  <c r="H623" s="1"/>
  <c r="H335" i="61" l="1"/>
  <c r="G335"/>
  <c r="F335"/>
  <c r="J355" i="2"/>
  <c r="J354" s="1"/>
  <c r="I355"/>
  <c r="I354" s="1"/>
  <c r="H355"/>
  <c r="H354" s="1"/>
  <c r="E467" i="3"/>
  <c r="E466" s="1"/>
  <c r="F467"/>
  <c r="F466" s="1"/>
  <c r="D467"/>
  <c r="D466" s="1"/>
  <c r="D460"/>
  <c r="H353" i="2"/>
  <c r="F330" i="61"/>
  <c r="D456" i="3"/>
  <c r="H349" i="2"/>
  <c r="F326" i="61"/>
  <c r="D56" i="3"/>
  <c r="F407" i="61"/>
  <c r="D271" i="3"/>
  <c r="H447" i="2"/>
  <c r="F619" i="61"/>
  <c r="F625"/>
  <c r="H454" i="2"/>
  <c r="D278" i="3"/>
  <c r="D280"/>
  <c r="H456" i="2"/>
  <c r="F627" i="61"/>
  <c r="F298" i="3"/>
  <c r="E298"/>
  <c r="D298"/>
  <c r="J302" i="2"/>
  <c r="I302"/>
  <c r="H302"/>
  <c r="H287" i="61"/>
  <c r="G287"/>
  <c r="F287"/>
  <c r="D293" i="3" l="1"/>
  <c r="H297" i="2"/>
  <c r="F282" i="61"/>
  <c r="F106"/>
  <c r="F125"/>
  <c r="H124" i="2"/>
  <c r="D439" i="3"/>
  <c r="D432"/>
  <c r="I116" i="2"/>
  <c r="J116"/>
  <c r="H117"/>
  <c r="H116" s="1"/>
  <c r="F119" i="61"/>
  <c r="F310"/>
  <c r="H330" i="2"/>
  <c r="D361" i="3"/>
  <c r="D350" l="1"/>
  <c r="H319" i="2"/>
  <c r="F301" i="61"/>
  <c r="F80" i="3" l="1"/>
  <c r="E80"/>
  <c r="F78"/>
  <c r="E78"/>
  <c r="D78"/>
  <c r="D77" s="1"/>
  <c r="F422" i="61"/>
  <c r="H420"/>
  <c r="G420"/>
  <c r="F420"/>
  <c r="H418"/>
  <c r="G418"/>
  <c r="F418"/>
  <c r="F77" i="3" l="1"/>
  <c r="E77"/>
  <c r="D516"/>
  <c r="H389" i="2"/>
  <c r="F359" i="61"/>
  <c r="F356" i="3" l="1"/>
  <c r="E356"/>
  <c r="D356"/>
  <c r="H306" i="61"/>
  <c r="G306"/>
  <c r="F306"/>
  <c r="I325" i="2"/>
  <c r="J325"/>
  <c r="H325"/>
  <c r="F188" i="3"/>
  <c r="E188"/>
  <c r="D188"/>
  <c r="J715" i="2"/>
  <c r="I715"/>
  <c r="H715"/>
  <c r="H610" i="61"/>
  <c r="G610"/>
  <c r="F610"/>
  <c r="D136" i="3" l="1"/>
  <c r="I586" i="2"/>
  <c r="J586"/>
  <c r="H586"/>
  <c r="G526" i="61"/>
  <c r="H526"/>
  <c r="F526"/>
  <c r="D165" i="3" l="1"/>
  <c r="H680" i="2"/>
  <c r="F548" i="61"/>
  <c r="F35" i="3" l="1"/>
  <c r="F34" s="1"/>
  <c r="E35"/>
  <c r="E34" s="1"/>
  <c r="D34"/>
  <c r="J471" i="2"/>
  <c r="J470" s="1"/>
  <c r="I471"/>
  <c r="I470" s="1"/>
  <c r="H470"/>
  <c r="F389" i="61"/>
  <c r="G390"/>
  <c r="G389" s="1"/>
  <c r="H390"/>
  <c r="H389" s="1"/>
  <c r="D120" i="3" l="1"/>
  <c r="H553" i="2"/>
  <c r="F471" i="61"/>
  <c r="F132" i="3" l="1"/>
  <c r="E132"/>
  <c r="H522" i="61"/>
  <c r="G522"/>
  <c r="F120" i="3"/>
  <c r="E120"/>
  <c r="H471" i="61"/>
  <c r="G471"/>
  <c r="J582" i="2"/>
  <c r="I582"/>
  <c r="J553"/>
  <c r="I553"/>
  <c r="D89" i="3"/>
  <c r="H515" i="2"/>
  <c r="F427" i="61"/>
  <c r="D132" i="3"/>
  <c r="H582" i="2"/>
  <c r="F522" i="61"/>
  <c r="F99" l="1"/>
  <c r="H96" i="2"/>
  <c r="D571" i="3"/>
  <c r="F529"/>
  <c r="E529"/>
  <c r="D529"/>
  <c r="D528"/>
  <c r="D527" s="1"/>
  <c r="D524" s="1"/>
  <c r="F527"/>
  <c r="E527"/>
  <c r="E524" s="1"/>
  <c r="J402" i="2"/>
  <c r="I402"/>
  <c r="H402"/>
  <c r="H401"/>
  <c r="H400" s="1"/>
  <c r="J400"/>
  <c r="J397" s="1"/>
  <c r="I400"/>
  <c r="I397" s="1"/>
  <c r="F369" i="61"/>
  <c r="D75" i="3"/>
  <c r="E75"/>
  <c r="F75"/>
  <c r="F524" l="1"/>
  <c r="H397" i="2"/>
  <c r="F478" i="3"/>
  <c r="E478"/>
  <c r="D478"/>
  <c r="J371" i="2"/>
  <c r="I371"/>
  <c r="H371"/>
  <c r="G343" i="61"/>
  <c r="H343"/>
  <c r="F343"/>
  <c r="D594" i="3" l="1"/>
  <c r="F45" i="61"/>
  <c r="D521" i="3" l="1"/>
  <c r="D515"/>
  <c r="D514"/>
  <c r="D513" s="1"/>
  <c r="H394" i="2"/>
  <c r="H387"/>
  <c r="F357" i="61"/>
  <c r="F363"/>
  <c r="F495" i="3" l="1"/>
  <c r="E495"/>
  <c r="D495"/>
  <c r="J431" i="2"/>
  <c r="I431"/>
  <c r="H431"/>
  <c r="G594" i="61"/>
  <c r="H594"/>
  <c r="F594"/>
  <c r="D88" i="3" l="1"/>
  <c r="D87" s="1"/>
  <c r="D184" l="1"/>
  <c r="F182"/>
  <c r="E182"/>
  <c r="D182"/>
  <c r="H711" i="2"/>
  <c r="J709"/>
  <c r="I709"/>
  <c r="H709"/>
  <c r="F606" i="61"/>
  <c r="F604" s="1"/>
  <c r="H370" l="1"/>
  <c r="G370"/>
  <c r="F370"/>
  <c r="G368"/>
  <c r="G365" s="1"/>
  <c r="H368"/>
  <c r="H365" s="1"/>
  <c r="F368"/>
  <c r="F365" l="1"/>
  <c r="D95" i="3"/>
  <c r="D94" s="1"/>
  <c r="F94"/>
  <c r="E94"/>
  <c r="H526" i="2"/>
  <c r="H525" s="1"/>
  <c r="J525"/>
  <c r="I525"/>
  <c r="F437" i="61"/>
  <c r="F436" s="1"/>
  <c r="H436"/>
  <c r="G436"/>
  <c r="F545" l="1"/>
  <c r="H676" i="2"/>
  <c r="D154" i="3"/>
  <c r="D173" l="1"/>
  <c r="H685" i="2"/>
  <c r="F552" i="61"/>
  <c r="D375" i="3" l="1"/>
  <c r="D374" s="1"/>
  <c r="D373"/>
  <c r="D372" s="1"/>
  <c r="D371"/>
  <c r="D370" s="1"/>
  <c r="H257" i="2"/>
  <c r="H256" s="1"/>
  <c r="H255"/>
  <c r="H254" s="1"/>
  <c r="H253"/>
  <c r="H252" s="1"/>
  <c r="F249" i="61"/>
  <c r="F247"/>
  <c r="F245"/>
  <c r="H426" l="1"/>
  <c r="G426"/>
  <c r="F426"/>
  <c r="J514" i="2"/>
  <c r="J513" s="1"/>
  <c r="I514"/>
  <c r="I513" s="1"/>
  <c r="H514"/>
  <c r="H513" s="1"/>
  <c r="E88" i="3"/>
  <c r="E87" s="1"/>
  <c r="F88"/>
  <c r="F87" s="1"/>
  <c r="F273" l="1"/>
  <c r="E273"/>
  <c r="D273"/>
  <c r="J449" i="2"/>
  <c r="I449"/>
  <c r="H449"/>
  <c r="G621" i="61"/>
  <c r="H621"/>
  <c r="F621"/>
  <c r="F86" i="3"/>
  <c r="E86"/>
  <c r="D86"/>
  <c r="J512" i="2"/>
  <c r="I512"/>
  <c r="H512"/>
  <c r="H425" i="61"/>
  <c r="G425"/>
  <c r="F425"/>
  <c r="F45" i="3"/>
  <c r="E45"/>
  <c r="D45"/>
  <c r="H397" i="61"/>
  <c r="G397"/>
  <c r="F397"/>
  <c r="F124" i="3"/>
  <c r="E124"/>
  <c r="D124"/>
  <c r="J596" i="2"/>
  <c r="I596"/>
  <c r="H596"/>
  <c r="G579" i="61"/>
  <c r="H579"/>
  <c r="F579"/>
  <c r="K23" i="63" l="1"/>
  <c r="J23"/>
  <c r="I23"/>
  <c r="F536" i="3" l="1"/>
  <c r="E536"/>
  <c r="D536"/>
  <c r="J207" i="2"/>
  <c r="I207"/>
  <c r="H207"/>
  <c r="G205" i="61"/>
  <c r="H205"/>
  <c r="F205"/>
  <c r="C24" i="62" l="1"/>
  <c r="C23" s="1"/>
  <c r="D24"/>
  <c r="D23" s="1"/>
  <c r="E24"/>
  <c r="E23" s="1"/>
  <c r="F24"/>
  <c r="F23" s="1"/>
  <c r="G24"/>
  <c r="G23" s="1"/>
  <c r="C27"/>
  <c r="C26" s="1"/>
  <c r="D27"/>
  <c r="E27"/>
  <c r="F27"/>
  <c r="G27"/>
  <c r="D29"/>
  <c r="E29"/>
  <c r="E26" s="1"/>
  <c r="F29"/>
  <c r="G29"/>
  <c r="G26" l="1"/>
  <c r="F26"/>
  <c r="D26"/>
  <c r="H333" i="61"/>
  <c r="G333"/>
  <c r="F333"/>
  <c r="H331"/>
  <c r="G331"/>
  <c r="F331"/>
  <c r="J360" i="2"/>
  <c r="I360"/>
  <c r="H360"/>
  <c r="J358"/>
  <c r="I358"/>
  <c r="H358"/>
  <c r="F458" i="3"/>
  <c r="E458"/>
  <c r="J351" i="2"/>
  <c r="I351"/>
  <c r="H328" i="61"/>
  <c r="G328"/>
  <c r="F464" i="3" l="1"/>
  <c r="E464"/>
  <c r="D464"/>
  <c r="J357" i="2"/>
  <c r="I357"/>
  <c r="H357"/>
  <c r="F206" i="3" l="1"/>
  <c r="E206"/>
  <c r="D206"/>
  <c r="F204"/>
  <c r="E204"/>
  <c r="D204"/>
  <c r="J647" i="2"/>
  <c r="I647"/>
  <c r="H647"/>
  <c r="J645"/>
  <c r="I645"/>
  <c r="H645"/>
  <c r="G487" i="61"/>
  <c r="H487"/>
  <c r="F487"/>
  <c r="F161" i="3"/>
  <c r="E161"/>
  <c r="D161"/>
  <c r="F159"/>
  <c r="E159"/>
  <c r="D159"/>
  <c r="F157"/>
  <c r="E157"/>
  <c r="D157"/>
  <c r="J621" i="2"/>
  <c r="I621"/>
  <c r="H621"/>
  <c r="J619"/>
  <c r="I619"/>
  <c r="H619"/>
  <c r="J617"/>
  <c r="I617"/>
  <c r="I616" s="1"/>
  <c r="H617"/>
  <c r="F151" i="3"/>
  <c r="E151"/>
  <c r="D151"/>
  <c r="F148"/>
  <c r="E148"/>
  <c r="D148"/>
  <c r="F146"/>
  <c r="E146"/>
  <c r="D146"/>
  <c r="F143"/>
  <c r="E143"/>
  <c r="D143"/>
  <c r="J673" i="2"/>
  <c r="I673"/>
  <c r="H673"/>
  <c r="J670"/>
  <c r="I670"/>
  <c r="H670"/>
  <c r="J668"/>
  <c r="I668"/>
  <c r="H668"/>
  <c r="J665"/>
  <c r="I665"/>
  <c r="H665"/>
  <c r="D142" i="3" l="1"/>
  <c r="J616" i="2"/>
  <c r="H664"/>
  <c r="H616"/>
  <c r="H615" s="1"/>
  <c r="I644"/>
  <c r="D203" i="3"/>
  <c r="E203"/>
  <c r="F203"/>
  <c r="H644" i="2"/>
  <c r="J644"/>
  <c r="E142" i="3"/>
  <c r="F142"/>
  <c r="J664" i="2"/>
  <c r="I664"/>
  <c r="E594" i="3" l="1"/>
  <c r="F594"/>
  <c r="F593"/>
  <c r="E593"/>
  <c r="E556" l="1"/>
  <c r="F556"/>
  <c r="D556"/>
  <c r="I52" i="2"/>
  <c r="J52"/>
  <c r="H52"/>
  <c r="G40" i="61"/>
  <c r="H40"/>
  <c r="F40"/>
  <c r="H469" i="2" l="1"/>
  <c r="F388" i="61"/>
  <c r="F133" i="3" l="1"/>
  <c r="E133"/>
  <c r="D133"/>
  <c r="F131"/>
  <c r="E131"/>
  <c r="D131"/>
  <c r="J583" i="2"/>
  <c r="I583"/>
  <c r="H583"/>
  <c r="J581"/>
  <c r="I581"/>
  <c r="H581"/>
  <c r="H443" i="61" l="1"/>
  <c r="G443"/>
  <c r="F443"/>
  <c r="H441"/>
  <c r="G441"/>
  <c r="F441"/>
  <c r="J532" i="2"/>
  <c r="I532"/>
  <c r="H532"/>
  <c r="J530"/>
  <c r="I530"/>
  <c r="H530"/>
  <c r="I523"/>
  <c r="J523"/>
  <c r="J522" l="1"/>
  <c r="I522"/>
  <c r="H503" i="61"/>
  <c r="G503"/>
  <c r="F503"/>
  <c r="H501"/>
  <c r="G501"/>
  <c r="F501"/>
  <c r="J560" i="2"/>
  <c r="I560"/>
  <c r="H560"/>
  <c r="J558"/>
  <c r="I558"/>
  <c r="H558"/>
  <c r="F67" i="3"/>
  <c r="E67"/>
  <c r="D67"/>
  <c r="J563" i="2"/>
  <c r="I563"/>
  <c r="H563"/>
  <c r="H412" i="61"/>
  <c r="G412"/>
  <c r="F412"/>
  <c r="H410"/>
  <c r="G410"/>
  <c r="F410"/>
  <c r="H408"/>
  <c r="G408"/>
  <c r="F408"/>
  <c r="F53" i="3"/>
  <c r="E53"/>
  <c r="D53"/>
  <c r="F51"/>
  <c r="E51"/>
  <c r="D51"/>
  <c r="F55"/>
  <c r="E55"/>
  <c r="D55"/>
  <c r="H400" i="61" l="1"/>
  <c r="G400"/>
  <c r="F400"/>
  <c r="H398"/>
  <c r="G398"/>
  <c r="F398"/>
  <c r="H396"/>
  <c r="G396"/>
  <c r="F396"/>
  <c r="F32" i="3"/>
  <c r="F31" s="1"/>
  <c r="E32"/>
  <c r="E31" s="1"/>
  <c r="D32"/>
  <c r="D31" s="1"/>
  <c r="J468" i="2"/>
  <c r="J467" s="1"/>
  <c r="I468"/>
  <c r="I467" s="1"/>
  <c r="H468"/>
  <c r="H467" s="1"/>
  <c r="F29" i="3"/>
  <c r="E29"/>
  <c r="D29"/>
  <c r="F27"/>
  <c r="E27"/>
  <c r="D27"/>
  <c r="J465" i="2"/>
  <c r="I465"/>
  <c r="H465"/>
  <c r="J463"/>
  <c r="I463"/>
  <c r="H463"/>
  <c r="F520" i="3" l="1"/>
  <c r="E520"/>
  <c r="D520"/>
  <c r="F518"/>
  <c r="F517" s="1"/>
  <c r="E518"/>
  <c r="E517" s="1"/>
  <c r="D518"/>
  <c r="F515"/>
  <c r="E515"/>
  <c r="F513"/>
  <c r="E513"/>
  <c r="D512"/>
  <c r="H393" i="2"/>
  <c r="H391"/>
  <c r="H388"/>
  <c r="H386"/>
  <c r="F362" i="61"/>
  <c r="H352"/>
  <c r="G352"/>
  <c r="F352"/>
  <c r="H350"/>
  <c r="G350"/>
  <c r="F350"/>
  <c r="H347"/>
  <c r="G347"/>
  <c r="F347"/>
  <c r="H345"/>
  <c r="G345"/>
  <c r="F345"/>
  <c r="H340"/>
  <c r="G340"/>
  <c r="F340"/>
  <c r="H338"/>
  <c r="G338"/>
  <c r="F338"/>
  <c r="H329"/>
  <c r="G329"/>
  <c r="F329"/>
  <c r="H327"/>
  <c r="G327"/>
  <c r="F327"/>
  <c r="H325"/>
  <c r="G325"/>
  <c r="F325"/>
  <c r="J381" i="2"/>
  <c r="I381"/>
  <c r="H381"/>
  <c r="J379"/>
  <c r="I379"/>
  <c r="H379"/>
  <c r="J375"/>
  <c r="I375"/>
  <c r="H375"/>
  <c r="J373"/>
  <c r="I373"/>
  <c r="H373"/>
  <c r="J367"/>
  <c r="J366" s="1"/>
  <c r="I367"/>
  <c r="I366" s="1"/>
  <c r="H367"/>
  <c r="H366" s="1"/>
  <c r="J364"/>
  <c r="J363" s="1"/>
  <c r="I364"/>
  <c r="I363" s="1"/>
  <c r="I362" s="1"/>
  <c r="H364"/>
  <c r="H363" s="1"/>
  <c r="J352"/>
  <c r="I352"/>
  <c r="H352"/>
  <c r="J350"/>
  <c r="I350"/>
  <c r="H350"/>
  <c r="J348"/>
  <c r="J347" s="1"/>
  <c r="I348"/>
  <c r="H348"/>
  <c r="F172" i="3"/>
  <c r="F171" s="1"/>
  <c r="F168" s="1"/>
  <c r="E172"/>
  <c r="E171" s="1"/>
  <c r="E168" s="1"/>
  <c r="D172"/>
  <c r="D171" s="1"/>
  <c r="H551" i="61"/>
  <c r="G551"/>
  <c r="F551"/>
  <c r="I684" i="2"/>
  <c r="I683" s="1"/>
  <c r="J684"/>
  <c r="J683" s="1"/>
  <c r="H684"/>
  <c r="H683" s="1"/>
  <c r="I347" l="1"/>
  <c r="F342" i="61"/>
  <c r="F324"/>
  <c r="G324"/>
  <c r="H324"/>
  <c r="J370" i="2"/>
  <c r="I370"/>
  <c r="I369" s="1"/>
  <c r="J362"/>
  <c r="H370"/>
  <c r="H342" i="61"/>
  <c r="G342"/>
  <c r="H362" i="2"/>
  <c r="H390"/>
  <c r="F512" i="3"/>
  <c r="F511" s="1"/>
  <c r="F510" s="1"/>
  <c r="H378" i="2"/>
  <c r="H377" s="1"/>
  <c r="E512" i="3"/>
  <c r="E511" s="1"/>
  <c r="E510" s="1"/>
  <c r="F349" i="61"/>
  <c r="G349"/>
  <c r="H349"/>
  <c r="H347" i="2"/>
  <c r="H346" s="1"/>
  <c r="J378"/>
  <c r="J377" s="1"/>
  <c r="I378"/>
  <c r="I377" s="1"/>
  <c r="D517" i="3"/>
  <c r="D511" s="1"/>
  <c r="D510" s="1"/>
  <c r="I346" i="2"/>
  <c r="H369"/>
  <c r="J346"/>
  <c r="J369"/>
  <c r="I345" l="1"/>
  <c r="H345"/>
  <c r="J345"/>
  <c r="F378" i="3"/>
  <c r="D378" l="1"/>
  <c r="H179" i="2"/>
  <c r="E378" i="3"/>
  <c r="I179" i="2"/>
  <c r="J179"/>
  <c r="F411" i="3"/>
  <c r="E411"/>
  <c r="D411"/>
  <c r="F409"/>
  <c r="E409"/>
  <c r="D409"/>
  <c r="F407"/>
  <c r="E407"/>
  <c r="D407"/>
  <c r="F405"/>
  <c r="E405"/>
  <c r="D405"/>
  <c r="F403"/>
  <c r="E403"/>
  <c r="D403"/>
  <c r="J174" i="2"/>
  <c r="I174"/>
  <c r="H174"/>
  <c r="J172"/>
  <c r="I172"/>
  <c r="H172"/>
  <c r="J170"/>
  <c r="I170"/>
  <c r="H170"/>
  <c r="J168"/>
  <c r="I168"/>
  <c r="H168"/>
  <c r="J166"/>
  <c r="I166"/>
  <c r="H166"/>
  <c r="G170" i="61"/>
  <c r="H170"/>
  <c r="F170"/>
  <c r="D433" i="3"/>
  <c r="D431"/>
  <c r="H115" i="2"/>
  <c r="F120" i="61"/>
  <c r="F118"/>
  <c r="H165" i="2" l="1"/>
  <c r="D402" i="3"/>
  <c r="E402"/>
  <c r="F402"/>
  <c r="I165" i="2"/>
  <c r="J165"/>
  <c r="H134" i="61"/>
  <c r="G134"/>
  <c r="F134"/>
  <c r="H132"/>
  <c r="G132"/>
  <c r="F132"/>
  <c r="J135" i="2"/>
  <c r="I135"/>
  <c r="H135"/>
  <c r="J133"/>
  <c r="I133"/>
  <c r="H133"/>
  <c r="H129" i="61"/>
  <c r="G129"/>
  <c r="F129"/>
  <c r="H127"/>
  <c r="G127"/>
  <c r="F127"/>
  <c r="J129" i="2"/>
  <c r="I129"/>
  <c r="H129"/>
  <c r="J127"/>
  <c r="I127"/>
  <c r="H127"/>
  <c r="H123" i="61"/>
  <c r="G123"/>
  <c r="F123"/>
  <c r="J122" i="2"/>
  <c r="I122"/>
  <c r="H122"/>
  <c r="H120" i="61"/>
  <c r="G120"/>
  <c r="H118"/>
  <c r="G118"/>
  <c r="J118" i="2"/>
  <c r="I118"/>
  <c r="H321" i="61" l="1"/>
  <c r="G321"/>
  <c r="F321"/>
  <c r="H319"/>
  <c r="G319"/>
  <c r="F319"/>
  <c r="J343" i="2"/>
  <c r="I343"/>
  <c r="H343"/>
  <c r="J341"/>
  <c r="I341"/>
  <c r="H341"/>
  <c r="F222" i="3" l="1"/>
  <c r="E222"/>
  <c r="D222"/>
  <c r="F220"/>
  <c r="E220"/>
  <c r="D220"/>
  <c r="F218"/>
  <c r="E218"/>
  <c r="D218"/>
  <c r="H78" i="61"/>
  <c r="G78"/>
  <c r="F78"/>
  <c r="H76"/>
  <c r="G76"/>
  <c r="F76"/>
  <c r="H74"/>
  <c r="G74"/>
  <c r="F74"/>
  <c r="F599" i="3"/>
  <c r="E599"/>
  <c r="D599"/>
  <c r="F597"/>
  <c r="E597"/>
  <c r="D597"/>
  <c r="J30" i="2"/>
  <c r="I30"/>
  <c r="H30"/>
  <c r="J28"/>
  <c r="I28"/>
  <c r="H28"/>
  <c r="D217" i="3" l="1"/>
  <c r="H304" i="61"/>
  <c r="G304"/>
  <c r="F304"/>
  <c r="J323" i="2"/>
  <c r="I323"/>
  <c r="H323"/>
  <c r="E354" i="3"/>
  <c r="F354"/>
  <c r="D354"/>
  <c r="H592" i="61" l="1"/>
  <c r="G592"/>
  <c r="F592"/>
  <c r="J429" i="2"/>
  <c r="J428" s="1"/>
  <c r="I429"/>
  <c r="I428" s="1"/>
  <c r="H429"/>
  <c r="H428" s="1"/>
  <c r="F319" i="3" l="1"/>
  <c r="E319"/>
  <c r="D319"/>
  <c r="F317"/>
  <c r="E317"/>
  <c r="D317"/>
  <c r="J279" i="2"/>
  <c r="I279"/>
  <c r="H279"/>
  <c r="J277"/>
  <c r="I277"/>
  <c r="H277"/>
  <c r="F314" i="3"/>
  <c r="E314"/>
  <c r="D314"/>
  <c r="F312"/>
  <c r="E312"/>
  <c r="D312"/>
  <c r="F310"/>
  <c r="E310"/>
  <c r="D310"/>
  <c r="J274" i="2"/>
  <c r="I274"/>
  <c r="H274"/>
  <c r="J272"/>
  <c r="I272"/>
  <c r="H272"/>
  <c r="J270"/>
  <c r="I270"/>
  <c r="H270"/>
  <c r="H263"/>
  <c r="I263"/>
  <c r="J263"/>
  <c r="H266"/>
  <c r="H265" s="1"/>
  <c r="I266"/>
  <c r="I265" s="1"/>
  <c r="J266"/>
  <c r="J265" s="1"/>
  <c r="I276" l="1"/>
  <c r="H276"/>
  <c r="F316" i="3"/>
  <c r="E316"/>
  <c r="D316"/>
  <c r="J276" i="2"/>
  <c r="F264" i="3"/>
  <c r="E264"/>
  <c r="D264"/>
  <c r="J245" i="2"/>
  <c r="I245"/>
  <c r="H245"/>
  <c r="G238" i="61"/>
  <c r="H238"/>
  <c r="F238"/>
  <c r="H493" l="1"/>
  <c r="G493"/>
  <c r="F493"/>
  <c r="H491"/>
  <c r="G491"/>
  <c r="F491"/>
  <c r="J654" i="2"/>
  <c r="I654"/>
  <c r="H654"/>
  <c r="J652"/>
  <c r="I652"/>
  <c r="H652"/>
  <c r="H310" i="61" l="1"/>
  <c r="G310"/>
  <c r="J330" i="2"/>
  <c r="I330"/>
  <c r="F361" i="3"/>
  <c r="E361"/>
  <c r="J692" i="2" l="1"/>
  <c r="I692"/>
  <c r="H692"/>
  <c r="J690"/>
  <c r="J689" s="1"/>
  <c r="I690"/>
  <c r="I689" s="1"/>
  <c r="H690"/>
  <c r="F466" i="61"/>
  <c r="H335" i="2"/>
  <c r="I335"/>
  <c r="J335"/>
  <c r="J148"/>
  <c r="I148"/>
  <c r="J146"/>
  <c r="I146"/>
  <c r="H150" i="61"/>
  <c r="H148"/>
  <c r="H147" s="1"/>
  <c r="F542" i="3"/>
  <c r="F540"/>
  <c r="F549"/>
  <c r="E549"/>
  <c r="D549"/>
  <c r="F547"/>
  <c r="E547"/>
  <c r="D547"/>
  <c r="J216" i="2"/>
  <c r="I216"/>
  <c r="H216"/>
  <c r="J214"/>
  <c r="I214"/>
  <c r="H214"/>
  <c r="F538" i="3"/>
  <c r="E538"/>
  <c r="D538"/>
  <c r="E542"/>
  <c r="D542"/>
  <c r="E540"/>
  <c r="D540"/>
  <c r="H148" i="2"/>
  <c r="H146"/>
  <c r="H689" l="1"/>
  <c r="H358" i="61"/>
  <c r="G358"/>
  <c r="F358"/>
  <c r="H356"/>
  <c r="G356"/>
  <c r="F356"/>
  <c r="H362"/>
  <c r="G362"/>
  <c r="J388" i="2"/>
  <c r="I388"/>
  <c r="J386"/>
  <c r="I386"/>
  <c r="J393"/>
  <c r="I393"/>
  <c r="J391"/>
  <c r="J390" s="1"/>
  <c r="I391"/>
  <c r="I390" s="1"/>
  <c r="F374" i="3" l="1"/>
  <c r="E374"/>
  <c r="F372"/>
  <c r="E372"/>
  <c r="F370"/>
  <c r="E370"/>
  <c r="F368"/>
  <c r="E368"/>
  <c r="D368"/>
  <c r="J256" i="2"/>
  <c r="I256"/>
  <c r="J254"/>
  <c r="I254"/>
  <c r="J252"/>
  <c r="I252"/>
  <c r="J250"/>
  <c r="I250"/>
  <c r="H250"/>
  <c r="G248" i="61"/>
  <c r="H248"/>
  <c r="F246"/>
  <c r="F248"/>
  <c r="F602" i="3" l="1"/>
  <c r="E602"/>
  <c r="D602"/>
  <c r="J37" i="2"/>
  <c r="I37"/>
  <c r="H37"/>
  <c r="G59" i="61"/>
  <c r="H59"/>
  <c r="F59"/>
  <c r="E341" i="3" l="1"/>
  <c r="F341"/>
  <c r="D341"/>
  <c r="D239" l="1"/>
  <c r="H225" i="2"/>
  <c r="H224" s="1"/>
  <c r="I722" l="1"/>
  <c r="J722"/>
  <c r="H722"/>
  <c r="E31" i="62" l="1"/>
  <c r="G31"/>
  <c r="F31"/>
  <c r="D31"/>
  <c r="C31"/>
  <c r="F457" i="3"/>
  <c r="E457"/>
  <c r="D457"/>
  <c r="F85" l="1"/>
  <c r="F84" s="1"/>
  <c r="E85"/>
  <c r="E84" s="1"/>
  <c r="D85"/>
  <c r="D84" s="1"/>
  <c r="H424" i="61"/>
  <c r="G424"/>
  <c r="F424"/>
  <c r="J511" i="2"/>
  <c r="J510" s="1"/>
  <c r="I511"/>
  <c r="I510" s="1"/>
  <c r="H511"/>
  <c r="H510" s="1"/>
  <c r="D444" i="3" l="1"/>
  <c r="D442"/>
  <c r="D498" l="1"/>
  <c r="D497" s="1"/>
  <c r="H434" i="2"/>
  <c r="H433" s="1"/>
  <c r="E303" i="3" l="1"/>
  <c r="F303"/>
  <c r="D303"/>
  <c r="G254" i="61"/>
  <c r="H254"/>
  <c r="F254"/>
  <c r="G187" l="1"/>
  <c r="H187"/>
  <c r="F187"/>
  <c r="I300" i="2" l="1"/>
  <c r="J300"/>
  <c r="H300"/>
  <c r="H604" i="61" l="1"/>
  <c r="G604"/>
  <c r="J701" i="2" l="1"/>
  <c r="J700" s="1"/>
  <c r="I701"/>
  <c r="I700" s="1"/>
  <c r="H55" i="61"/>
  <c r="G55"/>
  <c r="E296" i="3"/>
  <c r="F296"/>
  <c r="D296"/>
  <c r="F92" l="1"/>
  <c r="E92"/>
  <c r="D92"/>
  <c r="H523" i="2"/>
  <c r="H522" s="1"/>
  <c r="F434" i="61"/>
  <c r="G434"/>
  <c r="H434"/>
  <c r="F55" l="1"/>
  <c r="H285" l="1"/>
  <c r="G285"/>
  <c r="F285"/>
  <c r="H701" i="2" l="1"/>
  <c r="H700" s="1"/>
  <c r="F493" i="3" l="1"/>
  <c r="F492" s="1"/>
  <c r="E493"/>
  <c r="E492" s="1"/>
  <c r="D493"/>
  <c r="D492" s="1"/>
  <c r="F523" l="1"/>
  <c r="E523"/>
  <c r="D523" l="1"/>
  <c r="D522" s="1"/>
  <c r="E128"/>
  <c r="D128"/>
  <c r="F128"/>
  <c r="I578" i="2"/>
  <c r="H578"/>
  <c r="J578"/>
  <c r="G518" i="61"/>
  <c r="H518"/>
  <c r="F518"/>
  <c r="H209" l="1"/>
  <c r="G209"/>
  <c r="F209"/>
  <c r="J211" i="2"/>
  <c r="I211"/>
  <c r="H211"/>
  <c r="F544" i="3"/>
  <c r="E544"/>
  <c r="D544"/>
  <c r="H236" i="61"/>
  <c r="G236"/>
  <c r="F236"/>
  <c r="H234"/>
  <c r="G234"/>
  <c r="F234"/>
  <c r="H232"/>
  <c r="G232"/>
  <c r="F232"/>
  <c r="H230"/>
  <c r="G230"/>
  <c r="F230"/>
  <c r="J243" i="2"/>
  <c r="I243"/>
  <c r="H243"/>
  <c r="J241"/>
  <c r="I241"/>
  <c r="H241"/>
  <c r="J239"/>
  <c r="I239"/>
  <c r="H239"/>
  <c r="J237"/>
  <c r="I237"/>
  <c r="H237"/>
  <c r="H228" i="61"/>
  <c r="G228"/>
  <c r="F228"/>
  <c r="H226"/>
  <c r="G226"/>
  <c r="F226"/>
  <c r="H224"/>
  <c r="G224"/>
  <c r="F224"/>
  <c r="J234" i="2"/>
  <c r="I234"/>
  <c r="H234"/>
  <c r="J232"/>
  <c r="I232"/>
  <c r="H232"/>
  <c r="J230"/>
  <c r="I230"/>
  <c r="H230"/>
  <c r="H161" i="61"/>
  <c r="H160" s="1"/>
  <c r="G161"/>
  <c r="G160" s="1"/>
  <c r="F161"/>
  <c r="F160" s="1"/>
  <c r="I236" i="2" l="1"/>
  <c r="H223" i="61"/>
  <c r="J236" i="2"/>
  <c r="J229"/>
  <c r="H236"/>
  <c r="F223" i="61"/>
  <c r="G223"/>
  <c r="H229" i="2"/>
  <c r="I229"/>
  <c r="H310"/>
  <c r="H542" i="61" l="1"/>
  <c r="G542"/>
  <c r="F542"/>
  <c r="G539"/>
  <c r="H537"/>
  <c r="G537"/>
  <c r="F537"/>
  <c r="H534"/>
  <c r="G534"/>
  <c r="F534"/>
  <c r="F539" l="1"/>
  <c r="H539"/>
  <c r="F241" i="3" l="1"/>
  <c r="E241"/>
  <c r="D241"/>
  <c r="D238" s="1"/>
  <c r="J155" i="2" l="1"/>
  <c r="J154" s="1"/>
  <c r="J153" s="1"/>
  <c r="J152" s="1"/>
  <c r="I155"/>
  <c r="I154" s="1"/>
  <c r="I153" s="1"/>
  <c r="I152" s="1"/>
  <c r="H155"/>
  <c r="H154" s="1"/>
  <c r="H153" s="1"/>
  <c r="H152" s="1"/>
  <c r="H156" i="61"/>
  <c r="H155" s="1"/>
  <c r="H154" s="1"/>
  <c r="G156"/>
  <c r="G155" s="1"/>
  <c r="G154" s="1"/>
  <c r="F156"/>
  <c r="F155" s="1"/>
  <c r="F154" s="1"/>
  <c r="H596" l="1"/>
  <c r="G596"/>
  <c r="F596"/>
  <c r="J434" i="2"/>
  <c r="J433" s="1"/>
  <c r="I434"/>
  <c r="I433" s="1"/>
  <c r="D338" i="3"/>
  <c r="H307" i="2"/>
  <c r="F50" i="61" l="1"/>
  <c r="H62" i="2"/>
  <c r="I47"/>
  <c r="J47"/>
  <c r="H47"/>
  <c r="H566" i="61" l="1"/>
  <c r="G566"/>
  <c r="F566"/>
  <c r="H485"/>
  <c r="G485"/>
  <c r="F485"/>
  <c r="H483"/>
  <c r="G483"/>
  <c r="F483"/>
  <c r="J642" i="2"/>
  <c r="I642"/>
  <c r="H642"/>
  <c r="H481" i="61"/>
  <c r="G481"/>
  <c r="F481"/>
  <c r="H479"/>
  <c r="G479"/>
  <c r="F479"/>
  <c r="H477"/>
  <c r="G477"/>
  <c r="F477"/>
  <c r="H475"/>
  <c r="G475"/>
  <c r="F475"/>
  <c r="J639" i="2"/>
  <c r="I639"/>
  <c r="H639"/>
  <c r="J637"/>
  <c r="I637"/>
  <c r="H637"/>
  <c r="J635"/>
  <c r="I635"/>
  <c r="H635"/>
  <c r="J633"/>
  <c r="I633"/>
  <c r="H633"/>
  <c r="H607" i="61"/>
  <c r="H603" s="1"/>
  <c r="G607"/>
  <c r="G603" s="1"/>
  <c r="F607"/>
  <c r="F603" s="1"/>
  <c r="J712" i="2"/>
  <c r="I712"/>
  <c r="H712"/>
  <c r="H547" i="61"/>
  <c r="G547"/>
  <c r="F547"/>
  <c r="J679" i="2"/>
  <c r="J678" s="1"/>
  <c r="I679"/>
  <c r="I678" s="1"/>
  <c r="H679"/>
  <c r="H678" s="1"/>
  <c r="F185" i="3"/>
  <c r="E185"/>
  <c r="D185"/>
  <c r="J708" i="2" l="1"/>
  <c r="J707" s="1"/>
  <c r="H708"/>
  <c r="H707" s="1"/>
  <c r="I708"/>
  <c r="I707" s="1"/>
  <c r="D181" i="3"/>
  <c r="D180" s="1"/>
  <c r="E181"/>
  <c r="E180" s="1"/>
  <c r="F181"/>
  <c r="F180" s="1"/>
  <c r="F474" i="61"/>
  <c r="G474"/>
  <c r="H474"/>
  <c r="H602"/>
  <c r="G602"/>
  <c r="G553"/>
  <c r="H553"/>
  <c r="H533" s="1"/>
  <c r="F553"/>
  <c r="F533" s="1"/>
  <c r="H532" l="1"/>
  <c r="G533"/>
  <c r="G532" s="1"/>
  <c r="F175" i="3"/>
  <c r="F174" s="1"/>
  <c r="E175"/>
  <c r="E174" s="1"/>
  <c r="D175"/>
  <c r="D174" s="1"/>
  <c r="F422" l="1"/>
  <c r="E422"/>
  <c r="D422"/>
  <c r="F420"/>
  <c r="E420"/>
  <c r="D420"/>
  <c r="F426"/>
  <c r="F425" s="1"/>
  <c r="E426"/>
  <c r="E425" s="1"/>
  <c r="D426"/>
  <c r="D425" s="1"/>
  <c r="H496" i="61"/>
  <c r="H495" s="1"/>
  <c r="G496"/>
  <c r="G495" s="1"/>
  <c r="F496"/>
  <c r="F495" s="1"/>
  <c r="I658" i="2"/>
  <c r="I657" s="1"/>
  <c r="J658"/>
  <c r="J657" s="1"/>
  <c r="H658"/>
  <c r="H657" s="1"/>
  <c r="E419" i="3" l="1"/>
  <c r="E418" s="1"/>
  <c r="F419"/>
  <c r="F418" s="1"/>
  <c r="D419"/>
  <c r="D418" s="1"/>
  <c r="D424"/>
  <c r="J656" i="2"/>
  <c r="F424" i="3"/>
  <c r="E424"/>
  <c r="H656" i="2"/>
  <c r="I656"/>
  <c r="G414" i="61" l="1"/>
  <c r="H414"/>
  <c r="F414"/>
  <c r="H523"/>
  <c r="G523"/>
  <c r="F523"/>
  <c r="H521"/>
  <c r="G521"/>
  <c r="F521"/>
  <c r="H452"/>
  <c r="G452"/>
  <c r="F452"/>
  <c r="J543" i="2"/>
  <c r="I543"/>
  <c r="H543"/>
  <c r="H512" i="61"/>
  <c r="G512"/>
  <c r="F512"/>
  <c r="J570" i="2"/>
  <c r="I570"/>
  <c r="H570"/>
  <c r="H406" i="61" l="1"/>
  <c r="G406"/>
  <c r="F406"/>
  <c r="H404"/>
  <c r="G404"/>
  <c r="F404"/>
  <c r="H402"/>
  <c r="G402"/>
  <c r="F402"/>
  <c r="H601" i="2"/>
  <c r="I601"/>
  <c r="I477" l="1"/>
  <c r="H387" i="61"/>
  <c r="G387"/>
  <c r="F387"/>
  <c r="H385"/>
  <c r="G385"/>
  <c r="F385"/>
  <c r="H383"/>
  <c r="G383"/>
  <c r="F383"/>
  <c r="F382" l="1"/>
  <c r="H382"/>
  <c r="G382"/>
  <c r="H429"/>
  <c r="H428" s="1"/>
  <c r="G429"/>
  <c r="G428" s="1"/>
  <c r="F429"/>
  <c r="F428" s="1"/>
  <c r="J517" i="2"/>
  <c r="J516" s="1"/>
  <c r="I517"/>
  <c r="I516" s="1"/>
  <c r="H517"/>
  <c r="H516" s="1"/>
  <c r="F450" i="3"/>
  <c r="E450"/>
  <c r="D450"/>
  <c r="F448"/>
  <c r="E448"/>
  <c r="D448"/>
  <c r="F444"/>
  <c r="E444"/>
  <c r="F442"/>
  <c r="E442"/>
  <c r="F437"/>
  <c r="F436" s="1"/>
  <c r="F435" s="1"/>
  <c r="E437"/>
  <c r="E436" s="1"/>
  <c r="E435" s="1"/>
  <c r="D437"/>
  <c r="D436" s="1"/>
  <c r="D435" s="1"/>
  <c r="F433"/>
  <c r="E433"/>
  <c r="F431"/>
  <c r="E431"/>
  <c r="D441" l="1"/>
  <c r="D440" s="1"/>
  <c r="D447"/>
  <c r="D446" s="1"/>
  <c r="E447"/>
  <c r="E446" s="1"/>
  <c r="E441"/>
  <c r="E440" s="1"/>
  <c r="E430"/>
  <c r="F441"/>
  <c r="F440" s="1"/>
  <c r="F430"/>
  <c r="F447"/>
  <c r="F446" s="1"/>
  <c r="D430"/>
  <c r="F363"/>
  <c r="F362" s="1"/>
  <c r="E363"/>
  <c r="E362" s="1"/>
  <c r="D363"/>
  <c r="D362" s="1"/>
  <c r="F360"/>
  <c r="F359" s="1"/>
  <c r="E360"/>
  <c r="E359" s="1"/>
  <c r="D360"/>
  <c r="D359" s="1"/>
  <c r="F352"/>
  <c r="F351" s="1"/>
  <c r="E352"/>
  <c r="E351" s="1"/>
  <c r="D352"/>
  <c r="D351" s="1"/>
  <c r="F349"/>
  <c r="E349"/>
  <c r="D349"/>
  <c r="F347"/>
  <c r="E347"/>
  <c r="D347"/>
  <c r="F343"/>
  <c r="F340" s="1"/>
  <c r="E343"/>
  <c r="E340" s="1"/>
  <c r="D343"/>
  <c r="D340" s="1"/>
  <c r="F338"/>
  <c r="F337" s="1"/>
  <c r="E338"/>
  <c r="E337" s="1"/>
  <c r="D337"/>
  <c r="H329" i="2"/>
  <c r="H328" s="1"/>
  <c r="I329"/>
  <c r="I328" s="1"/>
  <c r="J329"/>
  <c r="J328" s="1"/>
  <c r="H332"/>
  <c r="H331" s="1"/>
  <c r="I332"/>
  <c r="I331" s="1"/>
  <c r="J332"/>
  <c r="J331" s="1"/>
  <c r="D358" i="3" l="1"/>
  <c r="F346"/>
  <c r="F345" s="1"/>
  <c r="E358"/>
  <c r="F336"/>
  <c r="D346"/>
  <c r="D345" s="1"/>
  <c r="D336"/>
  <c r="E346"/>
  <c r="E345" s="1"/>
  <c r="E336"/>
  <c r="F358"/>
  <c r="F326"/>
  <c r="F325" s="1"/>
  <c r="E326"/>
  <c r="E325" s="1"/>
  <c r="D326"/>
  <c r="D325" s="1"/>
  <c r="F323"/>
  <c r="F322" s="1"/>
  <c r="E323"/>
  <c r="E322" s="1"/>
  <c r="D323"/>
  <c r="D322" s="1"/>
  <c r="F306"/>
  <c r="F305" s="1"/>
  <c r="E306"/>
  <c r="E305" s="1"/>
  <c r="D306"/>
  <c r="D305" s="1"/>
  <c r="D302"/>
  <c r="F302"/>
  <c r="E302"/>
  <c r="F309" l="1"/>
  <c r="D301"/>
  <c r="F321"/>
  <c r="F301"/>
  <c r="D321"/>
  <c r="D309"/>
  <c r="E309"/>
  <c r="E301"/>
  <c r="E321"/>
  <c r="F308" l="1"/>
  <c r="E308"/>
  <c r="D308"/>
  <c r="E590"/>
  <c r="F590"/>
  <c r="D590"/>
  <c r="H174" i="61" l="1"/>
  <c r="G174"/>
  <c r="F174"/>
  <c r="H172"/>
  <c r="G172"/>
  <c r="F172"/>
  <c r="H168"/>
  <c r="G168"/>
  <c r="F168"/>
  <c r="H166"/>
  <c r="G166"/>
  <c r="F166"/>
  <c r="H197"/>
  <c r="G197"/>
  <c r="F197"/>
  <c r="H195"/>
  <c r="G195"/>
  <c r="F195"/>
  <c r="H193"/>
  <c r="G193"/>
  <c r="F193"/>
  <c r="H191"/>
  <c r="G191"/>
  <c r="F191"/>
  <c r="H189"/>
  <c r="G189"/>
  <c r="F189"/>
  <c r="H183"/>
  <c r="G183"/>
  <c r="F183"/>
  <c r="H181"/>
  <c r="G181"/>
  <c r="F181"/>
  <c r="H179"/>
  <c r="G179"/>
  <c r="F179"/>
  <c r="F178" l="1"/>
  <c r="F165"/>
  <c r="G178"/>
  <c r="H178"/>
  <c r="H165"/>
  <c r="G165"/>
  <c r="J178" i="2"/>
  <c r="I178"/>
  <c r="H178"/>
  <c r="H213" i="61"/>
  <c r="G213"/>
  <c r="F213"/>
  <c r="H211"/>
  <c r="G211"/>
  <c r="F211"/>
  <c r="H207"/>
  <c r="G207"/>
  <c r="F207"/>
  <c r="H203"/>
  <c r="G203"/>
  <c r="G202" s="1"/>
  <c r="F203"/>
  <c r="J209" i="2"/>
  <c r="I209"/>
  <c r="H209"/>
  <c r="J205"/>
  <c r="I205"/>
  <c r="H205"/>
  <c r="G150" i="61"/>
  <c r="F150"/>
  <c r="G148"/>
  <c r="F148"/>
  <c r="J204" i="2" l="1"/>
  <c r="I204"/>
  <c r="H204"/>
  <c r="H202" i="61"/>
  <c r="F202"/>
  <c r="J225" i="2"/>
  <c r="J224" s="1"/>
  <c r="I225"/>
  <c r="I224" s="1"/>
  <c r="F239" i="3"/>
  <c r="F238" s="1"/>
  <c r="E239"/>
  <c r="E238" s="1"/>
  <c r="G246" i="61" l="1"/>
  <c r="G244"/>
  <c r="G242"/>
  <c r="F360"/>
  <c r="H360"/>
  <c r="H355" s="1"/>
  <c r="G360"/>
  <c r="G355" s="1"/>
  <c r="J385" i="2"/>
  <c r="I385"/>
  <c r="H385"/>
  <c r="H246" i="61" l="1"/>
  <c r="H244"/>
  <c r="F244"/>
  <c r="H242"/>
  <c r="F242"/>
  <c r="H283"/>
  <c r="G283"/>
  <c r="F283"/>
  <c r="H281"/>
  <c r="G281"/>
  <c r="F281"/>
  <c r="H279"/>
  <c r="G279"/>
  <c r="F279"/>
  <c r="H277"/>
  <c r="G277"/>
  <c r="F277"/>
  <c r="J298" i="2"/>
  <c r="I298"/>
  <c r="H298"/>
  <c r="J296"/>
  <c r="I296"/>
  <c r="H296"/>
  <c r="J294"/>
  <c r="I294"/>
  <c r="H294"/>
  <c r="J292"/>
  <c r="I292"/>
  <c r="I291" s="1"/>
  <c r="H292"/>
  <c r="H377" i="61"/>
  <c r="G377"/>
  <c r="F377"/>
  <c r="H375"/>
  <c r="G375"/>
  <c r="F375"/>
  <c r="J410" i="2"/>
  <c r="I410"/>
  <c r="H410"/>
  <c r="J408"/>
  <c r="I408"/>
  <c r="H408"/>
  <c r="H626" i="61"/>
  <c r="G626"/>
  <c r="F626"/>
  <c r="H624"/>
  <c r="G624"/>
  <c r="F624"/>
  <c r="H622"/>
  <c r="G622"/>
  <c r="F622"/>
  <c r="H620"/>
  <c r="G620"/>
  <c r="F620"/>
  <c r="H618"/>
  <c r="G618"/>
  <c r="F618"/>
  <c r="H616"/>
  <c r="G616"/>
  <c r="F616"/>
  <c r="J455" i="2"/>
  <c r="I455"/>
  <c r="H455"/>
  <c r="J453"/>
  <c r="I453"/>
  <c r="H453"/>
  <c r="J450"/>
  <c r="I450"/>
  <c r="H450"/>
  <c r="J448"/>
  <c r="I448"/>
  <c r="H448"/>
  <c r="J446"/>
  <c r="I446"/>
  <c r="H446"/>
  <c r="J444"/>
  <c r="I444"/>
  <c r="H444"/>
  <c r="J291" l="1"/>
  <c r="J290" s="1"/>
  <c r="H291"/>
  <c r="H290" s="1"/>
  <c r="G276" i="61"/>
  <c r="H276"/>
  <c r="F276"/>
  <c r="I290" i="2"/>
  <c r="H452"/>
  <c r="I452"/>
  <c r="J452"/>
  <c r="E572" i="3"/>
  <c r="D572"/>
  <c r="F572"/>
  <c r="I732" i="2"/>
  <c r="I731" s="1"/>
  <c r="I730" s="1"/>
  <c r="I729" s="1"/>
  <c r="H732"/>
  <c r="H731" s="1"/>
  <c r="H730" s="1"/>
  <c r="H729" s="1"/>
  <c r="J732"/>
  <c r="J731" s="1"/>
  <c r="J730" s="1"/>
  <c r="J729" s="1"/>
  <c r="G631" i="61"/>
  <c r="G630" s="1"/>
  <c r="G629" s="1"/>
  <c r="G628" s="1"/>
  <c r="F631"/>
  <c r="F630" s="1"/>
  <c r="F629" s="1"/>
  <c r="F628" s="1"/>
  <c r="H631"/>
  <c r="H630" s="1"/>
  <c r="H629" s="1"/>
  <c r="H628" s="1"/>
  <c r="G64" i="1"/>
  <c r="F64"/>
  <c r="E64"/>
  <c r="F294" i="3" l="1"/>
  <c r="E294"/>
  <c r="D294"/>
  <c r="F292"/>
  <c r="E292"/>
  <c r="D292"/>
  <c r="F290"/>
  <c r="E290"/>
  <c r="D290"/>
  <c r="F288"/>
  <c r="E288"/>
  <c r="D288"/>
  <c r="D287" s="1"/>
  <c r="E262"/>
  <c r="F262"/>
  <c r="D262"/>
  <c r="E287" l="1"/>
  <c r="F287"/>
  <c r="F253"/>
  <c r="E253"/>
  <c r="D253"/>
  <c r="G558" i="61" l="1"/>
  <c r="H558"/>
  <c r="F558"/>
  <c r="J627" i="2" l="1"/>
  <c r="J626" s="1"/>
  <c r="J623" s="1"/>
  <c r="J615" s="1"/>
  <c r="I627"/>
  <c r="I626" s="1"/>
  <c r="I623" s="1"/>
  <c r="I615" s="1"/>
  <c r="H627"/>
  <c r="H626" s="1"/>
  <c r="H556" i="61"/>
  <c r="H555" s="1"/>
  <c r="G556"/>
  <c r="G555" s="1"/>
  <c r="F556"/>
  <c r="F555" s="1"/>
  <c r="F566" i="3"/>
  <c r="E566"/>
  <c r="D566"/>
  <c r="J546" i="2"/>
  <c r="J545" s="1"/>
  <c r="I546"/>
  <c r="I545" s="1"/>
  <c r="H546"/>
  <c r="H545" s="1"/>
  <c r="H465" i="61"/>
  <c r="H464" s="1"/>
  <c r="G465"/>
  <c r="G464" s="1"/>
  <c r="F465"/>
  <c r="F464" s="1"/>
  <c r="F574" i="3"/>
  <c r="E574"/>
  <c r="D574"/>
  <c r="J334" i="2"/>
  <c r="I334"/>
  <c r="H334"/>
  <c r="H314" i="61"/>
  <c r="H313" s="1"/>
  <c r="G314"/>
  <c r="G313" s="1"/>
  <c r="F314"/>
  <c r="F313" s="1"/>
  <c r="F32" i="1" l="1"/>
  <c r="G32"/>
  <c r="I89" i="2"/>
  <c r="I88" s="1"/>
  <c r="I110"/>
  <c r="I107" s="1"/>
  <c r="I138"/>
  <c r="I137" s="1"/>
  <c r="I160"/>
  <c r="I159" s="1"/>
  <c r="I158" s="1"/>
  <c r="I157" s="1"/>
  <c r="I151" s="1"/>
  <c r="J160"/>
  <c r="J159" s="1"/>
  <c r="J158" s="1"/>
  <c r="J157" s="1"/>
  <c r="J151" s="1"/>
  <c r="I417"/>
  <c r="I416" s="1"/>
  <c r="J417"/>
  <c r="J416" s="1"/>
  <c r="I423"/>
  <c r="I421" s="1"/>
  <c r="I420" s="1"/>
  <c r="I419" s="1"/>
  <c r="J423"/>
  <c r="J421" s="1"/>
  <c r="J420" s="1"/>
  <c r="J419" s="1"/>
  <c r="I222"/>
  <c r="I221" s="1"/>
  <c r="J222"/>
  <c r="J221" s="1"/>
  <c r="J138"/>
  <c r="J137" s="1"/>
  <c r="J110"/>
  <c r="J107" s="1"/>
  <c r="J89"/>
  <c r="J88" s="1"/>
  <c r="I67"/>
  <c r="J67"/>
  <c r="I51"/>
  <c r="J51"/>
  <c r="I45"/>
  <c r="I44" s="1"/>
  <c r="J46"/>
  <c r="H137" i="61"/>
  <c r="G137"/>
  <c r="F137"/>
  <c r="H138" i="2"/>
  <c r="J641"/>
  <c r="I641"/>
  <c r="H641"/>
  <c r="H563" i="61"/>
  <c r="H562" s="1"/>
  <c r="G563"/>
  <c r="G562" s="1"/>
  <c r="F563"/>
  <c r="F562" s="1"/>
  <c r="J698" i="2"/>
  <c r="J697" s="1"/>
  <c r="I698"/>
  <c r="I697" s="1"/>
  <c r="H698"/>
  <c r="H697" s="1"/>
  <c r="J687"/>
  <c r="J686" s="1"/>
  <c r="I687"/>
  <c r="I686" s="1"/>
  <c r="H687"/>
  <c r="H686" s="1"/>
  <c r="H460" i="61"/>
  <c r="G460"/>
  <c r="F460"/>
  <c r="H458"/>
  <c r="G458"/>
  <c r="F458"/>
  <c r="H456"/>
  <c r="G456"/>
  <c r="F456"/>
  <c r="F455" s="1"/>
  <c r="G455" l="1"/>
  <c r="H455"/>
  <c r="J396" i="2"/>
  <c r="J395" s="1"/>
  <c r="I396"/>
  <c r="I395" s="1"/>
  <c r="H632"/>
  <c r="H631" s="1"/>
  <c r="H630" s="1"/>
  <c r="H164"/>
  <c r="I177"/>
  <c r="J164"/>
  <c r="J163" s="1"/>
  <c r="J162" s="1"/>
  <c r="I164"/>
  <c r="I163" s="1"/>
  <c r="I162" s="1"/>
  <c r="I632"/>
  <c r="I631" s="1"/>
  <c r="I630" s="1"/>
  <c r="J177"/>
  <c r="I109"/>
  <c r="I108" s="1"/>
  <c r="J415"/>
  <c r="J414" s="1"/>
  <c r="J413" s="1"/>
  <c r="I415"/>
  <c r="I414" s="1"/>
  <c r="I413" s="1"/>
  <c r="J422"/>
  <c r="I422"/>
  <c r="J109"/>
  <c r="J108" s="1"/>
  <c r="I46"/>
  <c r="J45"/>
  <c r="J44" s="1"/>
  <c r="H663"/>
  <c r="I663"/>
  <c r="J663"/>
  <c r="J632"/>
  <c r="J631" s="1"/>
  <c r="J630" s="1"/>
  <c r="J706" l="1"/>
  <c r="J705" s="1"/>
  <c r="J704" s="1"/>
  <c r="I706"/>
  <c r="I705" s="1"/>
  <c r="I704" s="1"/>
  <c r="I614"/>
  <c r="I613" s="1"/>
  <c r="J614"/>
  <c r="J613" s="1"/>
  <c r="J662"/>
  <c r="J661" s="1"/>
  <c r="I662"/>
  <c r="I661" s="1"/>
  <c r="J121"/>
  <c r="J120" s="1"/>
  <c r="I121"/>
  <c r="I120" s="1"/>
  <c r="H121"/>
  <c r="H120" s="1"/>
  <c r="H144" i="61"/>
  <c r="G144"/>
  <c r="F144"/>
  <c r="J610" i="2"/>
  <c r="J609" s="1"/>
  <c r="I610"/>
  <c r="I609" s="1"/>
  <c r="I608" s="1"/>
  <c r="I607" s="1"/>
  <c r="I606" s="1"/>
  <c r="H610"/>
  <c r="H609" s="1"/>
  <c r="H131" i="61" l="1"/>
  <c r="H132" i="2"/>
  <c r="H131" s="1"/>
  <c r="F131" i="61"/>
  <c r="G131"/>
  <c r="J651" i="2"/>
  <c r="J650" s="1"/>
  <c r="H126"/>
  <c r="H125" s="1"/>
  <c r="I132"/>
  <c r="I131" s="1"/>
  <c r="J132"/>
  <c r="J131" s="1"/>
  <c r="D546" i="3"/>
  <c r="I126" i="2"/>
  <c r="I125" s="1"/>
  <c r="I115"/>
  <c r="I114"/>
  <c r="J114"/>
  <c r="J115"/>
  <c r="H651"/>
  <c r="H650" s="1"/>
  <c r="H649" s="1"/>
  <c r="J213"/>
  <c r="J126"/>
  <c r="J125" s="1"/>
  <c r="E546" i="3"/>
  <c r="H213" i="2"/>
  <c r="I651"/>
  <c r="I650" s="1"/>
  <c r="I213"/>
  <c r="F546" i="3"/>
  <c r="H114" i="2"/>
  <c r="H203" l="1"/>
  <c r="H202" s="1"/>
  <c r="I203"/>
  <c r="I202" s="1"/>
  <c r="I176" s="1"/>
  <c r="J113"/>
  <c r="J112" s="1"/>
  <c r="J203"/>
  <c r="J202" s="1"/>
  <c r="J176" s="1"/>
  <c r="H113"/>
  <c r="I113"/>
  <c r="I112" s="1"/>
  <c r="H396" l="1"/>
  <c r="H395" s="1"/>
  <c r="G364" i="61" l="1"/>
  <c r="H364"/>
  <c r="F364"/>
  <c r="F355" s="1"/>
  <c r="J384" i="2"/>
  <c r="J383" s="1"/>
  <c r="I384"/>
  <c r="I383" s="1"/>
  <c r="H384"/>
  <c r="H383" s="1"/>
  <c r="F41" i="1"/>
  <c r="G41"/>
  <c r="E41"/>
  <c r="H337" i="61" l="1"/>
  <c r="F337"/>
  <c r="G337"/>
  <c r="H423" i="2"/>
  <c r="H598" i="61"/>
  <c r="H591" s="1"/>
  <c r="G598"/>
  <c r="G591" s="1"/>
  <c r="F598"/>
  <c r="F591" s="1"/>
  <c r="J437" i="2"/>
  <c r="J436" s="1"/>
  <c r="I437"/>
  <c r="I436" s="1"/>
  <c r="H437"/>
  <c r="H436" s="1"/>
  <c r="H272" i="61"/>
  <c r="G272"/>
  <c r="F272"/>
  <c r="H270"/>
  <c r="G270"/>
  <c r="F270"/>
  <c r="H267"/>
  <c r="G267"/>
  <c r="F267"/>
  <c r="H265"/>
  <c r="G265"/>
  <c r="F265"/>
  <c r="H263"/>
  <c r="G263"/>
  <c r="F263"/>
  <c r="H261"/>
  <c r="G261"/>
  <c r="F261"/>
  <c r="H259"/>
  <c r="G259"/>
  <c r="F259"/>
  <c r="J286" i="2"/>
  <c r="J285" s="1"/>
  <c r="I286"/>
  <c r="I285" s="1"/>
  <c r="H286"/>
  <c r="H285" s="1"/>
  <c r="J283"/>
  <c r="J282" s="1"/>
  <c r="I283"/>
  <c r="I282" s="1"/>
  <c r="H283"/>
  <c r="H282" s="1"/>
  <c r="G258" i="61" l="1"/>
  <c r="H258"/>
  <c r="F258"/>
  <c r="H323"/>
  <c r="I269" i="2"/>
  <c r="I268" s="1"/>
  <c r="J281"/>
  <c r="G323" i="61"/>
  <c r="F323"/>
  <c r="H281" i="2"/>
  <c r="H269"/>
  <c r="H268" s="1"/>
  <c r="J269"/>
  <c r="J268" s="1"/>
  <c r="I281"/>
  <c r="H220" i="61"/>
  <c r="G220"/>
  <c r="F220"/>
  <c r="H218"/>
  <c r="G218"/>
  <c r="F218"/>
  <c r="J220" i="2"/>
  <c r="J219" s="1"/>
  <c r="I220"/>
  <c r="I219" s="1"/>
  <c r="H222"/>
  <c r="H221" s="1"/>
  <c r="H72" i="61"/>
  <c r="G72"/>
  <c r="F72"/>
  <c r="F71" s="1"/>
  <c r="H445"/>
  <c r="G445"/>
  <c r="F445"/>
  <c r="J535" i="2"/>
  <c r="I535"/>
  <c r="H535"/>
  <c r="H525" i="61"/>
  <c r="G525"/>
  <c r="F525"/>
  <c r="J585" i="2"/>
  <c r="I585"/>
  <c r="H585"/>
  <c r="H506" i="61"/>
  <c r="J557" i="2"/>
  <c r="H516" i="61"/>
  <c r="G516"/>
  <c r="F516"/>
  <c r="J576" i="2"/>
  <c r="I576"/>
  <c r="H576"/>
  <c r="H510" i="61"/>
  <c r="G510"/>
  <c r="F510"/>
  <c r="H514"/>
  <c r="G514"/>
  <c r="F514"/>
  <c r="J573" i="2"/>
  <c r="I573"/>
  <c r="H573"/>
  <c r="H470" i="61"/>
  <c r="G470"/>
  <c r="F470"/>
  <c r="J552" i="2"/>
  <c r="I552"/>
  <c r="H552"/>
  <c r="H451" i="61"/>
  <c r="G451"/>
  <c r="F451"/>
  <c r="J542" i="2"/>
  <c r="J541" s="1"/>
  <c r="I542"/>
  <c r="I541" s="1"/>
  <c r="H542"/>
  <c r="H541" s="1"/>
  <c r="G506" i="61"/>
  <c r="F506"/>
  <c r="I557" i="2"/>
  <c r="H557"/>
  <c r="F108" i="3"/>
  <c r="E108"/>
  <c r="D108"/>
  <c r="F106"/>
  <c r="E106"/>
  <c r="D106"/>
  <c r="F104"/>
  <c r="E104"/>
  <c r="D104"/>
  <c r="J539" i="2"/>
  <c r="I539"/>
  <c r="H539"/>
  <c r="J537"/>
  <c r="I537"/>
  <c r="H537"/>
  <c r="H416" i="61"/>
  <c r="G416"/>
  <c r="F416"/>
  <c r="F395" s="1"/>
  <c r="H395" l="1"/>
  <c r="H394" s="1"/>
  <c r="G395"/>
  <c r="G394" s="1"/>
  <c r="F509"/>
  <c r="G509"/>
  <c r="H509"/>
  <c r="F217"/>
  <c r="H217"/>
  <c r="G217"/>
  <c r="J534" i="2"/>
  <c r="D103" i="3"/>
  <c r="E103"/>
  <c r="I534" i="2"/>
  <c r="H534"/>
  <c r="F103" i="3"/>
  <c r="G500" i="61"/>
  <c r="H500"/>
  <c r="F500"/>
  <c r="F26" i="3"/>
  <c r="E26"/>
  <c r="J66" i="2"/>
  <c r="J65" s="1"/>
  <c r="I66"/>
  <c r="I65" s="1"/>
  <c r="H220"/>
  <c r="H575"/>
  <c r="I575"/>
  <c r="J575"/>
  <c r="H311" i="61" l="1"/>
  <c r="G311"/>
  <c r="F311"/>
  <c r="H309"/>
  <c r="G309"/>
  <c r="F309"/>
  <c r="H302"/>
  <c r="G302"/>
  <c r="F302"/>
  <c r="H300"/>
  <c r="G300"/>
  <c r="F300"/>
  <c r="H298"/>
  <c r="G298"/>
  <c r="F298"/>
  <c r="H295"/>
  <c r="G295"/>
  <c r="F295"/>
  <c r="H293"/>
  <c r="G293"/>
  <c r="F293"/>
  <c r="H291"/>
  <c r="G291"/>
  <c r="F291"/>
  <c r="J321" i="2"/>
  <c r="J320" s="1"/>
  <c r="I321"/>
  <c r="I320" s="1"/>
  <c r="H321"/>
  <c r="H320" s="1"/>
  <c r="J318"/>
  <c r="I318"/>
  <c r="H318"/>
  <c r="J316"/>
  <c r="I316"/>
  <c r="H316"/>
  <c r="J312"/>
  <c r="I312"/>
  <c r="H312"/>
  <c r="H309" s="1"/>
  <c r="J310"/>
  <c r="I310"/>
  <c r="J307"/>
  <c r="J306" s="1"/>
  <c r="I307"/>
  <c r="I306" s="1"/>
  <c r="H306"/>
  <c r="F297" i="61" l="1"/>
  <c r="G297"/>
  <c r="H297"/>
  <c r="F308"/>
  <c r="J309" i="2"/>
  <c r="J305" s="1"/>
  <c r="I309"/>
  <c r="I305" s="1"/>
  <c r="G308" i="61"/>
  <c r="H308"/>
  <c r="H305" i="2"/>
  <c r="I327"/>
  <c r="H315"/>
  <c r="H314" s="1"/>
  <c r="H327"/>
  <c r="F290" i="61"/>
  <c r="G290"/>
  <c r="H290"/>
  <c r="J327" i="2"/>
  <c r="I315"/>
  <c r="I314" s="1"/>
  <c r="J315"/>
  <c r="J314" s="1"/>
  <c r="I443" l="1"/>
  <c r="J443"/>
  <c r="I304"/>
  <c r="J304"/>
  <c r="H304"/>
  <c r="H443"/>
  <c r="F615" i="61"/>
  <c r="G615"/>
  <c r="H615"/>
  <c r="I249" i="2" l="1"/>
  <c r="I248" s="1"/>
  <c r="I247" s="1"/>
  <c r="J442"/>
  <c r="I442"/>
  <c r="H249"/>
  <c r="H248" s="1"/>
  <c r="H442"/>
  <c r="J249"/>
  <c r="J248" s="1"/>
  <c r="F241" i="61"/>
  <c r="G241"/>
  <c r="H241"/>
  <c r="E333" i="3"/>
  <c r="F333"/>
  <c r="D333"/>
  <c r="I440" i="2" l="1"/>
  <c r="I439" s="1"/>
  <c r="I441"/>
  <c r="J441"/>
  <c r="J440"/>
  <c r="J439" s="1"/>
  <c r="J340"/>
  <c r="J339" s="1"/>
  <c r="J338" s="1"/>
  <c r="J337" s="1"/>
  <c r="G318" i="61"/>
  <c r="G317" s="1"/>
  <c r="H340" i="2"/>
  <c r="H339" s="1"/>
  <c r="H338" s="1"/>
  <c r="H337" s="1"/>
  <c r="F318" i="61"/>
  <c r="I340" i="2"/>
  <c r="I339" s="1"/>
  <c r="I338" s="1"/>
  <c r="I337" s="1"/>
  <c r="H318" i="61"/>
  <c r="H317" s="1"/>
  <c r="E577" i="3"/>
  <c r="F577"/>
  <c r="D577"/>
  <c r="H101" i="61" l="1"/>
  <c r="G101"/>
  <c r="F101"/>
  <c r="J98" i="2"/>
  <c r="I98"/>
  <c r="H98"/>
  <c r="H34" i="61" l="1"/>
  <c r="G34"/>
  <c r="F34"/>
  <c r="H32"/>
  <c r="G32"/>
  <c r="F32"/>
  <c r="I27" i="2"/>
  <c r="I26" s="1"/>
  <c r="I25" s="1"/>
  <c r="I24" s="1"/>
  <c r="I23" s="1"/>
  <c r="J27"/>
  <c r="J26" s="1"/>
  <c r="J25" s="1"/>
  <c r="J24" s="1"/>
  <c r="J23" s="1"/>
  <c r="H113" i="61"/>
  <c r="G113"/>
  <c r="F113"/>
  <c r="H110" i="2"/>
  <c r="E522" i="3" l="1"/>
  <c r="F522"/>
  <c r="H417" i="2" l="1"/>
  <c r="H416" s="1"/>
  <c r="H104" i="61"/>
  <c r="G104"/>
  <c r="F104"/>
  <c r="J601" i="2" l="1"/>
  <c r="H587" i="61"/>
  <c r="H582"/>
  <c r="G582"/>
  <c r="F582"/>
  <c r="H578"/>
  <c r="G578"/>
  <c r="F578"/>
  <c r="H573"/>
  <c r="G573"/>
  <c r="F573"/>
  <c r="H422" i="2"/>
  <c r="E488" i="3"/>
  <c r="F488"/>
  <c r="D488"/>
  <c r="F486" l="1"/>
  <c r="F485" s="1"/>
  <c r="F484" s="1"/>
  <c r="E486"/>
  <c r="E485" s="1"/>
  <c r="E484" s="1"/>
  <c r="D486"/>
  <c r="D485" s="1"/>
  <c r="D484" s="1"/>
  <c r="H126" i="61"/>
  <c r="G122"/>
  <c r="H122"/>
  <c r="F122"/>
  <c r="H117"/>
  <c r="F136"/>
  <c r="G136"/>
  <c r="H136"/>
  <c r="H143"/>
  <c r="G143"/>
  <c r="F143"/>
  <c r="I649" i="2" l="1"/>
  <c r="G126" i="61"/>
  <c r="F490"/>
  <c r="F489" s="1"/>
  <c r="F117"/>
  <c r="H490"/>
  <c r="H489" s="1"/>
  <c r="G490"/>
  <c r="G489" s="1"/>
  <c r="H116"/>
  <c r="F126"/>
  <c r="G117"/>
  <c r="J649" i="2"/>
  <c r="H629"/>
  <c r="I629" l="1"/>
  <c r="I612" s="1"/>
  <c r="J629"/>
  <c r="J612" s="1"/>
  <c r="G116" i="61"/>
  <c r="F116"/>
  <c r="F289" l="1"/>
  <c r="G289"/>
  <c r="H289"/>
  <c r="F317" l="1"/>
  <c r="H256"/>
  <c r="G256"/>
  <c r="F256"/>
  <c r="J262" i="2"/>
  <c r="I262"/>
  <c r="H262"/>
  <c r="J261" l="1"/>
  <c r="I261"/>
  <c r="H261"/>
  <c r="I260" l="1"/>
  <c r="I259" s="1"/>
  <c r="J260"/>
  <c r="J259" s="1"/>
  <c r="E285" i="3"/>
  <c r="F285"/>
  <c r="D285"/>
  <c r="F374" i="61" l="1"/>
  <c r="F373" s="1"/>
  <c r="F372" s="1"/>
  <c r="H374"/>
  <c r="H373" s="1"/>
  <c r="H372" s="1"/>
  <c r="I407" i="2"/>
  <c r="I406" s="1"/>
  <c r="I405" s="1"/>
  <c r="I404" s="1"/>
  <c r="G374" i="61"/>
  <c r="G373" s="1"/>
  <c r="G372" s="1"/>
  <c r="J407" i="2"/>
  <c r="J406" s="1"/>
  <c r="J405" s="1"/>
  <c r="J404" s="1"/>
  <c r="H407"/>
  <c r="H406" s="1"/>
  <c r="H405" s="1"/>
  <c r="H404" s="1"/>
  <c r="E279" i="3"/>
  <c r="F279"/>
  <c r="D279"/>
  <c r="E274"/>
  <c r="F274"/>
  <c r="D274"/>
  <c r="E272"/>
  <c r="F272"/>
  <c r="D272"/>
  <c r="E270"/>
  <c r="F270"/>
  <c r="D270"/>
  <c r="E268"/>
  <c r="F268"/>
  <c r="D268"/>
  <c r="E260"/>
  <c r="F260"/>
  <c r="D260"/>
  <c r="E258"/>
  <c r="F258"/>
  <c r="D258"/>
  <c r="E256"/>
  <c r="F256"/>
  <c r="D256"/>
  <c r="H565" i="61"/>
  <c r="G565"/>
  <c r="F565"/>
  <c r="H721" i="2"/>
  <c r="H720" s="1"/>
  <c r="H719" s="1"/>
  <c r="H499" i="61"/>
  <c r="H498" s="1"/>
  <c r="G499"/>
  <c r="G498" s="1"/>
  <c r="J572" i="2"/>
  <c r="I572"/>
  <c r="H572"/>
  <c r="E255" i="3" l="1"/>
  <c r="D255"/>
  <c r="F255"/>
  <c r="F267"/>
  <c r="E267"/>
  <c r="H228" i="2"/>
  <c r="H227" s="1"/>
  <c r="H219"/>
  <c r="H473" i="61"/>
  <c r="H472" s="1"/>
  <c r="D267" i="3"/>
  <c r="F473" i="61"/>
  <c r="F472" s="1"/>
  <c r="F499"/>
  <c r="G473"/>
  <c r="G472" s="1"/>
  <c r="H66" i="2"/>
  <c r="I228"/>
  <c r="I227" s="1"/>
  <c r="J228"/>
  <c r="J227" s="1"/>
  <c r="J595" l="1"/>
  <c r="J593" s="1"/>
  <c r="I595"/>
  <c r="I593" s="1"/>
  <c r="H595"/>
  <c r="H593" s="1"/>
  <c r="J568"/>
  <c r="I568"/>
  <c r="I567" s="1"/>
  <c r="I566" s="1"/>
  <c r="H568"/>
  <c r="J551"/>
  <c r="I551"/>
  <c r="H551"/>
  <c r="F119" i="3"/>
  <c r="E119"/>
  <c r="D119"/>
  <c r="H449" i="61"/>
  <c r="G449"/>
  <c r="F449"/>
  <c r="H447"/>
  <c r="G447"/>
  <c r="F447"/>
  <c r="J556" i="2"/>
  <c r="I556"/>
  <c r="H556"/>
  <c r="E249" i="3"/>
  <c r="F249"/>
  <c r="F248" s="1"/>
  <c r="D249"/>
  <c r="E251"/>
  <c r="F251"/>
  <c r="D251"/>
  <c r="H433" i="61" l="1"/>
  <c r="F433"/>
  <c r="F432" s="1"/>
  <c r="G433"/>
  <c r="G432" s="1"/>
  <c r="D248" i="3"/>
  <c r="E248"/>
  <c r="H432" i="61"/>
  <c r="J567" i="2"/>
  <c r="J566" s="1"/>
  <c r="H567"/>
  <c r="H566" s="1"/>
  <c r="H462"/>
  <c r="H461" s="1"/>
  <c r="I555"/>
  <c r="H477"/>
  <c r="I521"/>
  <c r="J521"/>
  <c r="I550"/>
  <c r="H521"/>
  <c r="J550"/>
  <c r="H550"/>
  <c r="H381" i="61"/>
  <c r="H380" s="1"/>
  <c r="G381"/>
  <c r="G380" s="1"/>
  <c r="I462" i="2"/>
  <c r="I461" s="1"/>
  <c r="I460" s="1"/>
  <c r="I459" s="1"/>
  <c r="J477"/>
  <c r="I476"/>
  <c r="J462"/>
  <c r="J461" s="1"/>
  <c r="J460" s="1"/>
  <c r="J459" s="1"/>
  <c r="H476" l="1"/>
  <c r="H475" s="1"/>
  <c r="J476"/>
  <c r="J475" s="1"/>
  <c r="I475"/>
  <c r="H555"/>
  <c r="J555"/>
  <c r="J520"/>
  <c r="J519" s="1"/>
  <c r="I520"/>
  <c r="I519" s="1"/>
  <c r="H520"/>
  <c r="H519" s="1"/>
  <c r="E198" i="3" l="1"/>
  <c r="F198"/>
  <c r="D198"/>
  <c r="E136" l="1"/>
  <c r="E135" s="1"/>
  <c r="F136"/>
  <c r="F135" s="1"/>
  <c r="D135"/>
  <c r="E126"/>
  <c r="F126"/>
  <c r="D126"/>
  <c r="E123"/>
  <c r="F123"/>
  <c r="D123"/>
  <c r="E121"/>
  <c r="F121"/>
  <c r="D121"/>
  <c r="E116"/>
  <c r="F116"/>
  <c r="D116"/>
  <c r="E114"/>
  <c r="F114"/>
  <c r="D114"/>
  <c r="E112"/>
  <c r="F112"/>
  <c r="D112"/>
  <c r="D118" l="1"/>
  <c r="F118"/>
  <c r="E125"/>
  <c r="E118"/>
  <c r="F111"/>
  <c r="E111"/>
  <c r="D111"/>
  <c r="D125"/>
  <c r="F125"/>
  <c r="D110" l="1"/>
  <c r="F110"/>
  <c r="E110"/>
  <c r="E101"/>
  <c r="F101"/>
  <c r="D101"/>
  <c r="E99"/>
  <c r="F99"/>
  <c r="D99"/>
  <c r="E72"/>
  <c r="F72"/>
  <c r="D72"/>
  <c r="E70"/>
  <c r="F70"/>
  <c r="D70"/>
  <c r="E65"/>
  <c r="F65"/>
  <c r="D65"/>
  <c r="D91" l="1"/>
  <c r="F91"/>
  <c r="F90" s="1"/>
  <c r="F64"/>
  <c r="E64"/>
  <c r="D90"/>
  <c r="E91"/>
  <c r="E90" s="1"/>
  <c r="D64"/>
  <c r="E62"/>
  <c r="F62"/>
  <c r="D62"/>
  <c r="E60"/>
  <c r="F60"/>
  <c r="D60"/>
  <c r="E58"/>
  <c r="F58"/>
  <c r="D58"/>
  <c r="F57" l="1"/>
  <c r="E57"/>
  <c r="D57"/>
  <c r="E46"/>
  <c r="F46"/>
  <c r="D46"/>
  <c r="E48"/>
  <c r="F48"/>
  <c r="D48"/>
  <c r="E44"/>
  <c r="F44"/>
  <c r="D44"/>
  <c r="F43" l="1"/>
  <c r="F42" s="1"/>
  <c r="E43"/>
  <c r="E42" s="1"/>
  <c r="D43"/>
  <c r="D42" s="1"/>
  <c r="E39"/>
  <c r="E38" s="1"/>
  <c r="F39"/>
  <c r="F38" s="1"/>
  <c r="D39"/>
  <c r="D38" s="1"/>
  <c r="F25" l="1"/>
  <c r="E25"/>
  <c r="F24" l="1"/>
  <c r="E24"/>
  <c r="H561" i="61"/>
  <c r="H560" s="1"/>
  <c r="G561"/>
  <c r="G560" s="1"/>
  <c r="F561"/>
  <c r="F560" s="1"/>
  <c r="H531" l="1"/>
  <c r="G531"/>
  <c r="F474" i="3" l="1"/>
  <c r="F473" s="1"/>
  <c r="E474"/>
  <c r="E473" s="1"/>
  <c r="D474"/>
  <c r="D473" s="1"/>
  <c r="H27" i="2" l="1"/>
  <c r="G393" i="61" l="1"/>
  <c r="H393"/>
  <c r="F381"/>
  <c r="F380" s="1"/>
  <c r="F394"/>
  <c r="F393" s="1"/>
  <c r="H160" i="2" l="1"/>
  <c r="H159" s="1"/>
  <c r="D471" i="3" l="1"/>
  <c r="D470" s="1"/>
  <c r="D469" s="1"/>
  <c r="F482"/>
  <c r="F480"/>
  <c r="F477" s="1"/>
  <c r="F471"/>
  <c r="F470" s="1"/>
  <c r="F469" s="1"/>
  <c r="F462"/>
  <c r="F461" s="1"/>
  <c r="F459"/>
  <c r="F455"/>
  <c r="D455"/>
  <c r="F476" l="1"/>
  <c r="F454"/>
  <c r="F453" s="1"/>
  <c r="F452" l="1"/>
  <c r="E377" l="1"/>
  <c r="F377"/>
  <c r="F401"/>
  <c r="E401"/>
  <c r="F376" l="1"/>
  <c r="F373" s="1"/>
  <c r="E376"/>
  <c r="E373" s="1"/>
  <c r="H145" i="2"/>
  <c r="H144" s="1"/>
  <c r="I145"/>
  <c r="I144" s="1"/>
  <c r="J145"/>
  <c r="J144" s="1"/>
  <c r="F147" i="61"/>
  <c r="F146" s="1"/>
  <c r="F416" i="3" l="1"/>
  <c r="F415" s="1"/>
  <c r="E416"/>
  <c r="E415" s="1"/>
  <c r="D416"/>
  <c r="D415" s="1"/>
  <c r="F236" l="1"/>
  <c r="F235" s="1"/>
  <c r="E236"/>
  <c r="E235" s="1"/>
  <c r="D236"/>
  <c r="D235" s="1"/>
  <c r="F215"/>
  <c r="F214" s="1"/>
  <c r="E215"/>
  <c r="E214" s="1"/>
  <c r="D215"/>
  <c r="D214" s="1"/>
  <c r="F217" l="1"/>
  <c r="E217"/>
  <c r="F240" i="61" l="1"/>
  <c r="G240" l="1"/>
  <c r="H240"/>
  <c r="H247" i="2"/>
  <c r="J247"/>
  <c r="E604" i="3" l="1"/>
  <c r="E596" s="1"/>
  <c r="D604"/>
  <c r="D596" s="1"/>
  <c r="E589"/>
  <c r="D589"/>
  <c r="E581"/>
  <c r="D581"/>
  <c r="E568"/>
  <c r="E565" s="1"/>
  <c r="D568"/>
  <c r="D565" s="1"/>
  <c r="E563"/>
  <c r="D563"/>
  <c r="E561"/>
  <c r="D561"/>
  <c r="E558"/>
  <c r="D558"/>
  <c r="E553"/>
  <c r="E552" s="1"/>
  <c r="D553"/>
  <c r="D552" s="1"/>
  <c r="E534"/>
  <c r="E533" s="1"/>
  <c r="D534"/>
  <c r="D533" s="1"/>
  <c r="E508"/>
  <c r="E507" s="1"/>
  <c r="D508"/>
  <c r="D507" s="1"/>
  <c r="E505"/>
  <c r="E504" s="1"/>
  <c r="D505"/>
  <c r="D504" s="1"/>
  <c r="E501"/>
  <c r="E500" s="1"/>
  <c r="D501"/>
  <c r="D500" s="1"/>
  <c r="E498"/>
  <c r="E497" s="1"/>
  <c r="E482"/>
  <c r="D482"/>
  <c r="E480"/>
  <c r="D480"/>
  <c r="E471"/>
  <c r="E470" s="1"/>
  <c r="E469" s="1"/>
  <c r="E462"/>
  <c r="E461" s="1"/>
  <c r="D462"/>
  <c r="D461" s="1"/>
  <c r="E459"/>
  <c r="D459"/>
  <c r="E455"/>
  <c r="E429"/>
  <c r="D429"/>
  <c r="E414"/>
  <c r="E413" s="1"/>
  <c r="D414"/>
  <c r="D413" s="1"/>
  <c r="D377"/>
  <c r="E331"/>
  <c r="D331"/>
  <c r="E283"/>
  <c r="E282" s="1"/>
  <c r="D283"/>
  <c r="D282" s="1"/>
  <c r="E277"/>
  <c r="E276" s="1"/>
  <c r="E266" s="1"/>
  <c r="D277"/>
  <c r="D276" s="1"/>
  <c r="D266" s="1"/>
  <c r="E246"/>
  <c r="E245" s="1"/>
  <c r="E244" s="1"/>
  <c r="D246"/>
  <c r="D234"/>
  <c r="E234"/>
  <c r="E213"/>
  <c r="E209"/>
  <c r="E208" s="1"/>
  <c r="D209"/>
  <c r="D208" s="1"/>
  <c r="E201"/>
  <c r="E200" s="1"/>
  <c r="D201"/>
  <c r="D200" s="1"/>
  <c r="E196"/>
  <c r="D196"/>
  <c r="E194"/>
  <c r="D194"/>
  <c r="E192"/>
  <c r="D192"/>
  <c r="E178"/>
  <c r="E177" s="1"/>
  <c r="D178"/>
  <c r="D177" s="1"/>
  <c r="E164"/>
  <c r="E163" s="1"/>
  <c r="D164"/>
  <c r="D163" s="1"/>
  <c r="E156"/>
  <c r="E141" s="1"/>
  <c r="D156"/>
  <c r="D141" s="1"/>
  <c r="D477" l="1"/>
  <c r="E477"/>
  <c r="D476"/>
  <c r="E532"/>
  <c r="E531" s="1"/>
  <c r="E454"/>
  <c r="E453" s="1"/>
  <c r="E476"/>
  <c r="E330"/>
  <c r="E329" s="1"/>
  <c r="E328" s="1"/>
  <c r="D330"/>
  <c r="D329" s="1"/>
  <c r="D328" s="1"/>
  <c r="D576"/>
  <c r="D367"/>
  <c r="E367"/>
  <c r="E428"/>
  <c r="E576"/>
  <c r="D191"/>
  <c r="D190" s="1"/>
  <c r="E191"/>
  <c r="E190" s="1"/>
  <c r="D428"/>
  <c r="E555"/>
  <c r="D555"/>
  <c r="E503"/>
  <c r="D503"/>
  <c r="E335"/>
  <c r="E491"/>
  <c r="E281"/>
  <c r="E243" s="1"/>
  <c r="D335"/>
  <c r="D281"/>
  <c r="D491"/>
  <c r="D26"/>
  <c r="D25" s="1"/>
  <c r="D24" s="1"/>
  <c r="D454"/>
  <c r="D453" s="1"/>
  <c r="D245"/>
  <c r="D244" s="1"/>
  <c r="E212"/>
  <c r="D213"/>
  <c r="D212" s="1"/>
  <c r="D401"/>
  <c r="D376" s="1"/>
  <c r="I727" i="2"/>
  <c r="I726" s="1"/>
  <c r="I725" s="1"/>
  <c r="H727"/>
  <c r="H726" s="1"/>
  <c r="H725" s="1"/>
  <c r="H718" s="1"/>
  <c r="H717" s="1"/>
  <c r="I721"/>
  <c r="I720" s="1"/>
  <c r="I719" s="1"/>
  <c r="H706"/>
  <c r="H705" s="1"/>
  <c r="H704" s="1"/>
  <c r="I696"/>
  <c r="H696"/>
  <c r="H441"/>
  <c r="I427"/>
  <c r="I426" s="1"/>
  <c r="I425" s="1"/>
  <c r="I412" s="1"/>
  <c r="H421"/>
  <c r="I289"/>
  <c r="H177"/>
  <c r="H176" s="1"/>
  <c r="H158"/>
  <c r="H157" s="1"/>
  <c r="H151" s="1"/>
  <c r="I143"/>
  <c r="H143"/>
  <c r="H142" s="1"/>
  <c r="H137"/>
  <c r="H109"/>
  <c r="H108" s="1"/>
  <c r="I93"/>
  <c r="H93"/>
  <c r="H89"/>
  <c r="H88" s="1"/>
  <c r="I62"/>
  <c r="I61" s="1"/>
  <c r="I60" s="1"/>
  <c r="I59" s="1"/>
  <c r="H61"/>
  <c r="H60" s="1"/>
  <c r="H59" s="1"/>
  <c r="I54"/>
  <c r="I50" s="1"/>
  <c r="I49" s="1"/>
  <c r="H54"/>
  <c r="H51"/>
  <c r="H46"/>
  <c r="I39"/>
  <c r="H39"/>
  <c r="I36" l="1"/>
  <c r="I35" s="1"/>
  <c r="I34" s="1"/>
  <c r="I33" s="1"/>
  <c r="H36"/>
  <c r="H35" s="1"/>
  <c r="H34" s="1"/>
  <c r="H33" s="1"/>
  <c r="E140" i="3"/>
  <c r="H50" i="2"/>
  <c r="H49" s="1"/>
  <c r="I142"/>
  <c r="I106" s="1"/>
  <c r="I605"/>
  <c r="D532" i="3"/>
  <c r="D531" s="1"/>
  <c r="D243"/>
  <c r="D140"/>
  <c r="H92" i="2"/>
  <c r="I92"/>
  <c r="E452" i="3"/>
  <c r="E490"/>
  <c r="D490"/>
  <c r="D551"/>
  <c r="E551"/>
  <c r="D366"/>
  <c r="D365"/>
  <c r="E366"/>
  <c r="E365"/>
  <c r="D452"/>
  <c r="D300"/>
  <c r="E300"/>
  <c r="I695" i="2"/>
  <c r="I694" s="1"/>
  <c r="H549"/>
  <c r="H548" s="1"/>
  <c r="H97"/>
  <c r="H107"/>
  <c r="I97"/>
  <c r="I549"/>
  <c r="I548" s="1"/>
  <c r="H695"/>
  <c r="H694" s="1"/>
  <c r="H289"/>
  <c r="H288" s="1"/>
  <c r="H420"/>
  <c r="H419" s="1"/>
  <c r="I718"/>
  <c r="I717" s="1"/>
  <c r="H460"/>
  <c r="H459" s="1"/>
  <c r="H415"/>
  <c r="H414" s="1"/>
  <c r="H413" s="1"/>
  <c r="H218"/>
  <c r="H614"/>
  <c r="H613" s="1"/>
  <c r="I218"/>
  <c r="I150" s="1"/>
  <c r="H440"/>
  <c r="H439" s="1"/>
  <c r="H45"/>
  <c r="H44" s="1"/>
  <c r="H163"/>
  <c r="H162" s="1"/>
  <c r="H662"/>
  <c r="H661" s="1"/>
  <c r="H608"/>
  <c r="H607" s="1"/>
  <c r="H65"/>
  <c r="H26"/>
  <c r="H25" s="1"/>
  <c r="H24" s="1"/>
  <c r="H23" s="1"/>
  <c r="H427"/>
  <c r="H426" s="1"/>
  <c r="H425" s="1"/>
  <c r="F602" i="61"/>
  <c r="F601" s="1"/>
  <c r="F600" s="1"/>
  <c r="G581"/>
  <c r="F581"/>
  <c r="F580" s="1"/>
  <c r="G577"/>
  <c r="G576" s="1"/>
  <c r="F577"/>
  <c r="F576" s="1"/>
  <c r="G572"/>
  <c r="G571" s="1"/>
  <c r="G570" s="1"/>
  <c r="F572"/>
  <c r="F571" s="1"/>
  <c r="F570" s="1"/>
  <c r="G469"/>
  <c r="G468" s="1"/>
  <c r="G467" s="1"/>
  <c r="F469"/>
  <c r="F468" s="1"/>
  <c r="F467" s="1"/>
  <c r="G454"/>
  <c r="G431" s="1"/>
  <c r="F454"/>
  <c r="F431" s="1"/>
  <c r="G354"/>
  <c r="G316" s="1"/>
  <c r="F354"/>
  <c r="F316" s="1"/>
  <c r="G275"/>
  <c r="G274" s="1"/>
  <c r="F275"/>
  <c r="F274" s="1"/>
  <c r="G201"/>
  <c r="F201"/>
  <c r="G147"/>
  <c r="G146" s="1"/>
  <c r="G142"/>
  <c r="F142"/>
  <c r="G112"/>
  <c r="G111" s="1"/>
  <c r="F112"/>
  <c r="F111" s="1"/>
  <c r="G100"/>
  <c r="F100"/>
  <c r="G96"/>
  <c r="G95" s="1"/>
  <c r="F96"/>
  <c r="F95" s="1"/>
  <c r="G92"/>
  <c r="G91" s="1"/>
  <c r="F92"/>
  <c r="F91" s="1"/>
  <c r="G67"/>
  <c r="G66" s="1"/>
  <c r="G65" s="1"/>
  <c r="G64" s="1"/>
  <c r="F67"/>
  <c r="F66" s="1"/>
  <c r="F65" s="1"/>
  <c r="F64" s="1"/>
  <c r="G61"/>
  <c r="G58" s="1"/>
  <c r="F61"/>
  <c r="F58" s="1"/>
  <c r="G54"/>
  <c r="F54"/>
  <c r="G50"/>
  <c r="G49" s="1"/>
  <c r="G48" s="1"/>
  <c r="G47" s="1"/>
  <c r="F49"/>
  <c r="F48" s="1"/>
  <c r="F47" s="1"/>
  <c r="G42"/>
  <c r="F42"/>
  <c r="G39"/>
  <c r="F39"/>
  <c r="F31"/>
  <c r="F30" s="1"/>
  <c r="G28"/>
  <c r="G27" s="1"/>
  <c r="G26" s="1"/>
  <c r="G25" s="1"/>
  <c r="F28"/>
  <c r="F27" s="1"/>
  <c r="F26" s="1"/>
  <c r="F25" s="1"/>
  <c r="E23" i="3" l="1"/>
  <c r="E22" s="1"/>
  <c r="F575" i="61"/>
  <c r="H87" i="2"/>
  <c r="I660"/>
  <c r="I604" s="1"/>
  <c r="I600" s="1"/>
  <c r="I599" s="1"/>
  <c r="I598" s="1"/>
  <c r="I597" s="1"/>
  <c r="I592" s="1"/>
  <c r="I591" s="1"/>
  <c r="I590" s="1"/>
  <c r="I87"/>
  <c r="I64" s="1"/>
  <c r="I43" s="1"/>
  <c r="F90" i="61"/>
  <c r="G90"/>
  <c r="H606" i="2"/>
  <c r="H605" s="1"/>
  <c r="D23" i="3"/>
  <c r="D22" s="1"/>
  <c r="G379" i="61"/>
  <c r="H150" i="2"/>
  <c r="H612"/>
  <c r="I288"/>
  <c r="I258" s="1"/>
  <c r="H660"/>
  <c r="H260"/>
  <c r="H259" s="1"/>
  <c r="H554"/>
  <c r="G580" i="61"/>
  <c r="G575" s="1"/>
  <c r="I554" i="2"/>
  <c r="G216" i="61"/>
  <c r="F216"/>
  <c r="F253"/>
  <c r="G253"/>
  <c r="G269"/>
  <c r="F141"/>
  <c r="G141"/>
  <c r="G164"/>
  <c r="G163" s="1"/>
  <c r="G159" s="1"/>
  <c r="G158" s="1"/>
  <c r="G153" s="1"/>
  <c r="F269"/>
  <c r="F222"/>
  <c r="G222"/>
  <c r="G71"/>
  <c r="G70" s="1"/>
  <c r="F614"/>
  <c r="F613" s="1"/>
  <c r="F612" s="1"/>
  <c r="G614"/>
  <c r="G613" s="1"/>
  <c r="G612" s="1"/>
  <c r="F590"/>
  <c r="G590"/>
  <c r="G601"/>
  <c r="G600" s="1"/>
  <c r="F532"/>
  <c r="F531" s="1"/>
  <c r="H112" i="2"/>
  <c r="H106" s="1"/>
  <c r="F164" i="61"/>
  <c r="F163" s="1"/>
  <c r="F159" s="1"/>
  <c r="F158" s="1"/>
  <c r="F153" s="1"/>
  <c r="G177"/>
  <c r="G176" s="1"/>
  <c r="F177"/>
  <c r="F176" s="1"/>
  <c r="F110"/>
  <c r="G110"/>
  <c r="F53"/>
  <c r="F52" s="1"/>
  <c r="G38"/>
  <c r="G37" s="1"/>
  <c r="G53"/>
  <c r="G52" s="1"/>
  <c r="H412" i="2"/>
  <c r="G31" i="61"/>
  <c r="G30" s="1"/>
  <c r="F498"/>
  <c r="F379" s="1"/>
  <c r="F70"/>
  <c r="F38"/>
  <c r="F37" s="1"/>
  <c r="G587" l="1"/>
  <c r="G586" s="1"/>
  <c r="G585" s="1"/>
  <c r="G584" s="1"/>
  <c r="G569" s="1"/>
  <c r="F587"/>
  <c r="F586" s="1"/>
  <c r="F585" s="1"/>
  <c r="F584" s="1"/>
  <c r="F569" s="1"/>
  <c r="I474" i="2"/>
  <c r="I458" s="1"/>
  <c r="I457" s="1"/>
  <c r="H604"/>
  <c r="H600" s="1"/>
  <c r="H599" s="1"/>
  <c r="H598" s="1"/>
  <c r="H597" s="1"/>
  <c r="H592" s="1"/>
  <c r="H591" s="1"/>
  <c r="H590" s="1"/>
  <c r="I42"/>
  <c r="F530" i="61"/>
  <c r="G69"/>
  <c r="G24" s="1"/>
  <c r="F69"/>
  <c r="F24" s="1"/>
  <c r="H64" i="2"/>
  <c r="H43" s="1"/>
  <c r="H258"/>
  <c r="F252" i="61"/>
  <c r="F251" s="1"/>
  <c r="F250" s="1"/>
  <c r="F215"/>
  <c r="G215"/>
  <c r="G252"/>
  <c r="G251" s="1"/>
  <c r="G250" s="1"/>
  <c r="G115"/>
  <c r="G109" s="1"/>
  <c r="G530"/>
  <c r="F115"/>
  <c r="F109" s="1"/>
  <c r="H474" i="2" l="1"/>
  <c r="H458" s="1"/>
  <c r="H457" s="1"/>
  <c r="F152" i="61"/>
  <c r="F23" s="1"/>
  <c r="I22" i="2"/>
  <c r="G152" i="61"/>
  <c r="G23" s="1"/>
  <c r="H42" i="2"/>
  <c r="H22" l="1"/>
  <c r="F553" i="3" l="1"/>
  <c r="F164" l="1"/>
  <c r="F163" s="1"/>
  <c r="F498" l="1"/>
  <c r="F497" s="1"/>
  <c r="F534" l="1"/>
  <c r="F533" s="1"/>
  <c r="J143" i="2"/>
  <c r="J142" s="1"/>
  <c r="J106" s="1"/>
  <c r="F532" i="3" l="1"/>
  <c r="F531" s="1"/>
  <c r="H146" i="61"/>
  <c r="F367" i="3" l="1"/>
  <c r="F365" s="1"/>
  <c r="H31" i="61" l="1"/>
  <c r="H61" l="1"/>
  <c r="H58" s="1"/>
  <c r="F581" i="3" l="1"/>
  <c r="F277" l="1"/>
  <c r="F276" s="1"/>
  <c r="F266" s="1"/>
  <c r="F246"/>
  <c r="F245" s="1"/>
  <c r="F244" s="1"/>
  <c r="H222" i="61" l="1"/>
  <c r="F563" i="3" l="1"/>
  <c r="F331" l="1"/>
  <c r="F330" s="1"/>
  <c r="F329" l="1"/>
  <c r="H54" i="61" l="1"/>
  <c r="H53" s="1"/>
  <c r="F552" i="3"/>
  <c r="F604"/>
  <c r="F596" s="1"/>
  <c r="F209"/>
  <c r="F208" s="1"/>
  <c r="F156"/>
  <c r="H454" i="61" l="1"/>
  <c r="H431" s="1"/>
  <c r="H601"/>
  <c r="H530" l="1"/>
  <c r="H30" l="1"/>
  <c r="J721" i="2" l="1"/>
  <c r="J720" s="1"/>
  <c r="J719" s="1"/>
  <c r="F501" i="3"/>
  <c r="F500" s="1"/>
  <c r="F366" l="1"/>
  <c r="F283" l="1"/>
  <c r="F282" s="1"/>
  <c r="J608" i="2" l="1"/>
  <c r="J607" s="1"/>
  <c r="J606" s="1"/>
  <c r="F414" i="3"/>
  <c r="F413" s="1"/>
  <c r="J605" i="2" l="1"/>
  <c r="F589" i="3" l="1"/>
  <c r="F568"/>
  <c r="F565" s="1"/>
  <c r="F561"/>
  <c r="F558"/>
  <c r="F508"/>
  <c r="F507" s="1"/>
  <c r="F505"/>
  <c r="F504" s="1"/>
  <c r="F491"/>
  <c r="F335"/>
  <c r="F201"/>
  <c r="F200" s="1"/>
  <c r="F196"/>
  <c r="F194"/>
  <c r="F192"/>
  <c r="F178"/>
  <c r="F177" s="1"/>
  <c r="F141" s="1"/>
  <c r="J727" i="2"/>
  <c r="J726" s="1"/>
  <c r="J725" s="1"/>
  <c r="J718" s="1"/>
  <c r="J717" s="1"/>
  <c r="J600"/>
  <c r="J599" s="1"/>
  <c r="J598" s="1"/>
  <c r="J597" s="1"/>
  <c r="J592" s="1"/>
  <c r="J591" s="1"/>
  <c r="J97"/>
  <c r="J93"/>
  <c r="J62"/>
  <c r="J61" s="1"/>
  <c r="J60" s="1"/>
  <c r="J59" s="1"/>
  <c r="J54"/>
  <c r="J50" s="1"/>
  <c r="J49" s="1"/>
  <c r="J39"/>
  <c r="H586" i="61"/>
  <c r="H585" s="1"/>
  <c r="H581"/>
  <c r="H577"/>
  <c r="H576" s="1"/>
  <c r="H572"/>
  <c r="H571" s="1"/>
  <c r="H570" s="1"/>
  <c r="H469"/>
  <c r="H468" s="1"/>
  <c r="H275"/>
  <c r="H274" s="1"/>
  <c r="H269"/>
  <c r="H201"/>
  <c r="H112"/>
  <c r="H111" s="1"/>
  <c r="H100"/>
  <c r="H96"/>
  <c r="H95" s="1"/>
  <c r="H92"/>
  <c r="H91" s="1"/>
  <c r="H67"/>
  <c r="H66" s="1"/>
  <c r="H65" s="1"/>
  <c r="H64" s="1"/>
  <c r="H52"/>
  <c r="H50"/>
  <c r="H49" s="1"/>
  <c r="H48" s="1"/>
  <c r="H47" s="1"/>
  <c r="H39"/>
  <c r="H28"/>
  <c r="H27" s="1"/>
  <c r="H26" s="1"/>
  <c r="H25" s="1"/>
  <c r="J36" i="2" l="1"/>
  <c r="J35" s="1"/>
  <c r="J34" s="1"/>
  <c r="J33" s="1"/>
  <c r="H90" i="61"/>
  <c r="H467"/>
  <c r="H379" s="1"/>
  <c r="J92" i="2"/>
  <c r="F191" i="3"/>
  <c r="F190" s="1"/>
  <c r="F555"/>
  <c r="F503"/>
  <c r="F490" s="1"/>
  <c r="H216" i="61"/>
  <c r="H215" s="1"/>
  <c r="H177"/>
  <c r="H176" s="1"/>
  <c r="F281" i="3"/>
  <c r="F243" s="1"/>
  <c r="J554" i="2"/>
  <c r="H580" i="61"/>
  <c r="H575" s="1"/>
  <c r="H42"/>
  <c r="H38" s="1"/>
  <c r="H37" s="1"/>
  <c r="H614"/>
  <c r="H613" s="1"/>
  <c r="H612" s="1"/>
  <c r="H71"/>
  <c r="H70" s="1"/>
  <c r="H142"/>
  <c r="F234" i="3"/>
  <c r="H354" i="61"/>
  <c r="H316" s="1"/>
  <c r="F213" i="3"/>
  <c r="J549" i="2"/>
  <c r="J548" s="1"/>
  <c r="J218"/>
  <c r="J150" s="1"/>
  <c r="H590" i="61"/>
  <c r="H584" s="1"/>
  <c r="F576" i="3"/>
  <c r="F328"/>
  <c r="H164" i="61"/>
  <c r="H163" s="1"/>
  <c r="H159" s="1"/>
  <c r="H158" s="1"/>
  <c r="H153" s="1"/>
  <c r="J289" i="2"/>
  <c r="J288" s="1"/>
  <c r="J258" s="1"/>
  <c r="J427"/>
  <c r="J426" s="1"/>
  <c r="J425" s="1"/>
  <c r="J412" s="1"/>
  <c r="J696"/>
  <c r="H253" i="61"/>
  <c r="H110"/>
  <c r="J590" i="2"/>
  <c r="F429" i="3"/>
  <c r="F140" l="1"/>
  <c r="J474" i="2"/>
  <c r="J458" s="1"/>
  <c r="J457" s="1"/>
  <c r="J87"/>
  <c r="J64" s="1"/>
  <c r="J43" s="1"/>
  <c r="H69" i="61"/>
  <c r="H24" s="1"/>
  <c r="H569"/>
  <c r="F428" i="3"/>
  <c r="H152" i="61"/>
  <c r="H115"/>
  <c r="F551" i="3"/>
  <c r="H141" i="61"/>
  <c r="F212" i="3"/>
  <c r="J695" i="2"/>
  <c r="J694" s="1"/>
  <c r="H600" i="61"/>
  <c r="F300" i="3"/>
  <c r="H252" i="61"/>
  <c r="H251" s="1"/>
  <c r="H250" s="1"/>
  <c r="F23" i="3" l="1"/>
  <c r="F22" s="1"/>
  <c r="J660" i="2"/>
  <c r="J604" s="1"/>
  <c r="H109" i="61"/>
  <c r="H23" s="1"/>
  <c r="J42" i="2"/>
  <c r="G62" i="1"/>
  <c r="F62"/>
  <c r="E62"/>
  <c r="G60"/>
  <c r="F60"/>
  <c r="E60"/>
  <c r="G56"/>
  <c r="F56"/>
  <c r="E56"/>
  <c r="E53"/>
  <c r="G53"/>
  <c r="F53"/>
  <c r="G46"/>
  <c r="F46"/>
  <c r="E46"/>
  <c r="G36"/>
  <c r="F36"/>
  <c r="E36"/>
  <c r="E32"/>
  <c r="G24"/>
  <c r="F24"/>
  <c r="E24"/>
  <c r="G23" l="1"/>
  <c r="F23"/>
  <c r="E23"/>
  <c r="J22" i="2"/>
</calcChain>
</file>

<file path=xl/sharedStrings.xml><?xml version="1.0" encoding="utf-8"?>
<sst xmlns="http://schemas.openxmlformats.org/spreadsheetml/2006/main" count="6719" uniqueCount="785">
  <si>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</si>
  <si>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</si>
  <si>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</si>
  <si>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</si>
  <si>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</si>
  <si>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</si>
  <si>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</si>
  <si>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</si>
  <si>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</si>
  <si>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</si>
  <si>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</si>
  <si>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</si>
  <si>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</si>
  <si>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</si>
  <si>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</si>
  <si>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</si>
  <si>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</si>
  <si>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</si>
  <si>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</si>
  <si>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</si>
  <si>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</si>
  <si>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</si>
  <si>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</si>
  <si>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</si>
  <si>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</si>
  <si>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</si>
  <si>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</si>
  <si>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</si>
  <si>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</si>
  <si>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</si>
  <si>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</si>
  <si>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</si>
  <si>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</si>
  <si>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</si>
  <si>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</si>
  <si>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</si>
  <si>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</si>
  <si>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</si>
  <si>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</si>
  <si>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</si>
  <si>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</si>
  <si>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</si>
  <si>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</si>
  <si>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</si>
  <si>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</si>
  <si>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</si>
  <si>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</si>
  <si>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</si>
  <si>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</si>
  <si>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</si>
  <si>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</si>
  <si>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</si>
  <si>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</si>
  <si>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</si>
  <si>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</si>
  <si>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</si>
  <si>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</si>
  <si>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</si>
  <si>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</si>
  <si>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</si>
  <si>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</si>
  <si>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</si>
  <si>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</si>
  <si>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</si>
  <si>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</si>
  <si>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</si>
  <si>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</si>
  <si>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</si>
  <si>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</si>
  <si>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</si>
  <si>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</si>
  <si>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</si>
  <si>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</si>
  <si>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</si>
  <si>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</si>
  <si>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</si>
  <si>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</si>
  <si>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</si>
  <si>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</si>
  <si>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</si>
  <si>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</si>
  <si>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</si>
  <si>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</si>
  <si>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</si>
  <si>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</si>
  <si>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</si>
  <si>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</si>
  <si>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</si>
  <si>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</si>
  <si>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</si>
  <si>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</si>
  <si>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</si>
  <si>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</si>
  <si>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</si>
  <si>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</si>
  <si>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</si>
  <si>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</si>
  <si>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</si>
  <si>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</si>
  <si>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</si>
  <si>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</si>
  <si>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</si>
  <si>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</si>
  <si>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</si>
  <si>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</si>
  <si>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</si>
  <si>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</si>
  <si>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</si>
  <si>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</si>
  <si>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</si>
  <si>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</si>
  <si>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</si>
  <si>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</si>
  <si>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</si>
  <si>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</si>
  <si>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</si>
  <si>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</si>
  <si>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</si>
  <si>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</si>
  <si>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</si>
  <si>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</si>
  <si>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</si>
  <si>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</si>
  <si>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</si>
  <si>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</si>
  <si>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</si>
  <si>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</si>
  <si>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</si>
  <si>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</si>
  <si>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</si>
  <si>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</si>
  <si>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</si>
  <si>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</si>
  <si>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</si>
  <si>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</si>
  <si>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</si>
  <si>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</si>
  <si>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</si>
  <si>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</si>
  <si>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</si>
  <si>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</si>
  <si>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</si>
  <si>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</si>
  <si>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</si>
  <si>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</si>
  <si>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</si>
  <si>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</si>
  <si>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</si>
  <si>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</si>
  <si>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</si>
  <si>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</si>
  <si>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</si>
  <si>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</si>
  <si>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</si>
  <si>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</si>
  <si>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</si>
  <si>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</si>
  <si>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</si>
  <si>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</si>
  <si>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</si>
  <si>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</si>
  <si>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</si>
  <si>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</si>
  <si>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</si>
  <si>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</si>
  <si>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</si>
  <si>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</si>
  <si>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</si>
  <si>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</si>
  <si>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</si>
  <si>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</si>
  <si>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</si>
  <si>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</si>
  <si>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</si>
  <si>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</si>
  <si>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</si>
  <si>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</si>
  <si>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</si>
  <si>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</si>
  <si>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</si>
  <si>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</si>
  <si>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</si>
  <si>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</si>
  <si>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</si>
  <si>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</si>
  <si>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</si>
  <si>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</si>
  <si>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</si>
  <si>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</si>
  <si>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</si>
  <si>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</si>
  <si>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</si>
  <si>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</si>
  <si>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</si>
  <si>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</si>
  <si>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</si>
  <si>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</si>
  <si>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</si>
  <si>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</si>
  <si>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</si>
  <si>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</si>
  <si>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</si>
  <si>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</si>
  <si>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</si>
  <si>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</si>
  <si>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</si>
  <si>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</si>
  <si>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</si>
  <si>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</si>
  <si>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</si>
  <si>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</si>
  <si>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</si>
  <si>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</si>
  <si>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</si>
  <si>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</si>
  <si>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</si>
  <si>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</si>
  <si>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</si>
  <si>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</si>
  <si>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</si>
  <si>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</si>
  <si>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</si>
  <si>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</si>
  <si>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</si>
  <si>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</si>
  <si>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</si>
  <si>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</si>
  <si>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</si>
  <si>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</si>
  <si>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</si>
  <si>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</si>
  <si>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</si>
  <si>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</si>
  <si>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</si>
  <si>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</si>
  <si>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</si>
  <si>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</si>
  <si>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</si>
  <si>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</si>
  <si>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</si>
  <si>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</si>
  <si>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</si>
  <si>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</si>
  <si>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</si>
  <si>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</si>
  <si>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</si>
  <si>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</si>
  <si>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</si>
  <si>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</si>
  <si>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</si>
  <si>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</si>
  <si>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</si>
  <si>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</si>
  <si>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</si>
  <si>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</si>
  <si>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</si>
  <si>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</si>
  <si>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</si>
  <si>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</si>
  <si>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</si>
  <si>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</si>
  <si>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</si>
  <si>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</si>
  <si>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</si>
  <si>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</si>
  <si>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</si>
  <si>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</si>
  <si>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</si>
  <si>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</si>
  <si>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</si>
  <si>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</si>
  <si>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</si>
  <si>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</si>
  <si>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</si>
  <si>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</si>
  <si>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</si>
  <si>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</si>
  <si>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</si>
  <si>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</si>
  <si>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</si>
  <si>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</si>
  <si>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</si>
  <si>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</si>
  <si>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</si>
  <si>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</si>
  <si>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</si>
  <si>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</si>
  <si>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</si>
  <si>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</si>
  <si>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</si>
  <si>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</si>
  <si>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</si>
  <si>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</si>
  <si>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</si>
  <si>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</si>
  <si>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</si>
  <si>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</si>
  <si>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</si>
  <si>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</si>
  <si>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</si>
  <si>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</si>
  <si>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</si>
  <si>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</si>
  <si>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</si>
  <si>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</si>
  <si>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</si>
  <si>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</si>
  <si>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</si>
  <si>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</si>
  <si>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</si>
  <si>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</si>
  <si>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</si>
  <si>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Задача "Проведение работы по профилактике распространения наркомании, алкоголизма и связанных с ними правонарушений</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</si>
  <si>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</si>
  <si>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</si>
  <si>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</si>
  <si>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</si>
  <si>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</si>
  <si>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</si>
  <si>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</si>
  <si>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</si>
  <si>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</si>
  <si>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</si>
  <si>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</si>
  <si>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</si>
  <si>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</si>
  <si>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</si>
  <si>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</si>
  <si>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</si>
  <si>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</si>
  <si>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</si>
  <si>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</si>
  <si>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</si>
  <si>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</si>
  <si>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</si>
  <si>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</si>
  <si>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</si>
  <si>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</si>
  <si>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</si>
  <si>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</si>
  <si>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</si>
  <si>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</si>
  <si>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</si>
  <si>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</si>
  <si>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</si>
  <si>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</si>
  <si>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</si>
  <si>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</si>
  <si>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</si>
  <si>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</si>
  <si>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</si>
  <si>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</si>
  <si>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</si>
  <si>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</si>
  <si>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</si>
  <si>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</si>
  <si>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</si>
  <si>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</si>
  <si>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</si>
  <si>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</si>
  <si>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</si>
  <si>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</si>
  <si>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</si>
  <si>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</si>
  <si>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</si>
  <si>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</si>
  <si>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</si>
  <si>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</si>
  <si>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0720000000</t>
  </si>
  <si>
    <t>Строительство объектов водоснабжения и водоотведения</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</si>
  <si>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</si>
  <si>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</si>
  <si>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</si>
  <si>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</si>
  <si>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</si>
  <si>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</si>
  <si>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</si>
  <si>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</si>
  <si>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</si>
  <si>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</si>
  <si>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</si>
  <si>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</si>
  <si>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</si>
  <si>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</si>
  <si>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</si>
  <si>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</si>
  <si>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</si>
  <si>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</si>
  <si>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</si>
  <si>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</si>
  <si>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</si>
  <si>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</si>
  <si>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</si>
  <si>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</si>
  <si>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</si>
  <si>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0120153031</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</si>
  <si>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</si>
  <si>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</si>
  <si>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</si>
  <si>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</si>
  <si>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</si>
  <si>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</si>
  <si>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</si>
  <si>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</si>
  <si>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Задача "Обеспечение доступности  транпортных услуг в общеобразовательных учреждениях в части  подвоза обучающихся к месту обучения и обратно"</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</si>
  <si>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</si>
  <si>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</si>
  <si>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</si>
  <si>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</si>
  <si>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</si>
  <si>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</si>
  <si>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</si>
  <si>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</si>
  <si>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</si>
  <si>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</si>
  <si>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</si>
  <si>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</si>
  <si>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</si>
  <si>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</si>
  <si>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</si>
  <si>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</si>
  <si>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</si>
  <si>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</si>
  <si>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</si>
  <si>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</si>
  <si>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</si>
  <si>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</si>
  <si>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</si>
  <si>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</si>
  <si>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</si>
  <si>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</si>
  <si>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</si>
  <si>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</si>
  <si>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</si>
  <si>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</si>
  <si>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</si>
  <si>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Задача "Создание условий для воспитания гармочно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</si>
  <si>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всероссийскмх мероприятиях</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</si>
  <si>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</si>
  <si>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</si>
  <si>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</si>
  <si>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</si>
  <si>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</si>
  <si>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</si>
  <si>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</si>
  <si>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</si>
  <si>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</si>
  <si>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</si>
  <si>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</si>
  <si>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</si>
  <si>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</si>
  <si>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</si>
  <si>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</si>
  <si>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</si>
  <si>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</si>
  <si>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</si>
  <si>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</si>
  <si>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</si>
  <si>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</si>
  <si>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</si>
  <si>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</si>
  <si>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</si>
  <si>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</si>
  <si>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</si>
  <si>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</si>
  <si>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</si>
  <si>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</si>
  <si>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</si>
  <si>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</si>
  <si>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</si>
  <si>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</si>
  <si>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</si>
  <si>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</si>
  <si>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</si>
  <si>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</si>
  <si>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</si>
  <si>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</si>
  <si>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</si>
  <si>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 xml:space="preserve">Предоставление субсидии из областного бюджета на поддержку некоммерческих организаций </t>
  </si>
  <si>
    <t>04201S0490</t>
  </si>
  <si>
    <t>Предоставление субсидий на развитие материально-технической базы редакций районных и городских газет</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</si>
  <si>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</si>
  <si>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</si>
  <si>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</si>
  <si>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</si>
  <si>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</si>
  <si>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</si>
  <si>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</si>
  <si>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</si>
  <si>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</si>
  <si>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</si>
  <si>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</si>
  <si>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</si>
  <si>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</si>
  <si>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</si>
  <si>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</si>
  <si>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</si>
  <si>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</si>
  <si>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</si>
  <si>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</si>
  <si>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</si>
  <si>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</si>
  <si>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</si>
  <si>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</si>
  <si>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</si>
  <si>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</si>
  <si>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</si>
  <si>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</si>
  <si>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</si>
  <si>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</si>
  <si>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</si>
  <si>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</si>
  <si>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</si>
  <si>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</si>
  <si>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</si>
  <si>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</si>
  <si>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</si>
  <si>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</si>
  <si>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</si>
  <si>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</si>
  <si>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</si>
  <si>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</si>
  <si>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</si>
  <si>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</si>
  <si>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</si>
  <si>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</si>
  <si>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</si>
  <si>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</si>
  <si>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1240300000</t>
  </si>
  <si>
    <t>1240323580</t>
  </si>
  <si>
    <t>Обеспечение уличного освещения  на территории Удомельского городского округа</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</si>
  <si>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</si>
  <si>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</si>
  <si>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</si>
  <si>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</si>
  <si>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</si>
  <si>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</si>
  <si>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</si>
  <si>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</si>
  <si>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</si>
  <si>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</si>
  <si>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</si>
  <si>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</si>
  <si>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</si>
  <si>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</si>
  <si>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Задача "Благоустройство территории Удомельского городского округа в рамках реализации программы поддержки местных инициатив"</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</si>
  <si>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</si>
  <si>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</si>
  <si>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</si>
  <si>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</si>
  <si>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</si>
  <si>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</si>
  <si>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</si>
  <si>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</si>
  <si>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</si>
  <si>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</si>
  <si>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</si>
  <si>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</si>
  <si>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</si>
  <si>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</si>
  <si>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</si>
  <si>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</si>
  <si>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</si>
  <si>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</si>
  <si>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</si>
  <si>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</si>
  <si>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</si>
  <si>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</si>
  <si>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</si>
  <si>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</si>
  <si>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</si>
  <si>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</si>
  <si>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</si>
  <si>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</si>
  <si>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</si>
  <si>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</si>
  <si>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</si>
  <si>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</si>
  <si>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</si>
  <si>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</si>
  <si>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</si>
  <si>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</si>
  <si>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</si>
  <si>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</si>
  <si>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</si>
  <si>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</si>
  <si>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</si>
  <si>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</si>
  <si>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</si>
  <si>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</si>
  <si>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</si>
  <si>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</si>
  <si>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</si>
  <si>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</si>
  <si>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2025 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</si>
  <si>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</si>
  <si>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</si>
  <si>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</si>
  <si>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</si>
  <si>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</si>
  <si>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</si>
  <si>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</si>
  <si>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Паспортизация автомобильных дорог</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</si>
  <si>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</si>
  <si>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</si>
  <si>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</si>
  <si>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</si>
  <si>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</si>
  <si>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</si>
  <si>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</si>
  <si>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</si>
  <si>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</si>
  <si>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</si>
  <si>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</si>
  <si>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</si>
  <si>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</si>
  <si>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</si>
  <si>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</si>
  <si>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</si>
  <si>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Задача "Работа по формированию здорового образа жизни у несовершеннолетних"</t>
  </si>
  <si>
    <t>000 01 03 00 00 00 0000 000</t>
  </si>
  <si>
    <t>000 01 05 02 01 04 0000 510</t>
  </si>
  <si>
    <t>000 01 05 02 01 04 0000 610</t>
  </si>
  <si>
    <t>03202L5990</t>
  </si>
  <si>
    <t>Задача "Обеспечение жильем молодых семей Удомельского городского округа"</t>
  </si>
  <si>
    <t>"О внесении изменений в решение  Удомельской</t>
  </si>
  <si>
    <t>0410223220</t>
  </si>
  <si>
    <t>0410223215</t>
  </si>
  <si>
    <t>0410223210</t>
  </si>
  <si>
    <t>0410327210</t>
  </si>
  <si>
    <t>0410327220</t>
  </si>
  <si>
    <t>0410327230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</si>
  <si>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</si>
  <si>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</si>
  <si>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</si>
  <si>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</si>
  <si>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</si>
  <si>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</si>
  <si>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Бюджетные кредиты из других бюджетов бюджетной системы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</si>
  <si>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</si>
  <si>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</si>
  <si>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</si>
  <si>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</si>
  <si>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Разработка проектно - сметной документации и осуществление строительного контроля</t>
  </si>
  <si>
    <t>Благоустройство парковой зоны ул. Венецианова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</si>
  <si>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</si>
  <si>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</si>
  <si>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01204L3041</t>
  </si>
  <si>
    <t>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</si>
  <si>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09101S0220</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</si>
  <si>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</si>
  <si>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</si>
  <si>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</si>
  <si>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</si>
  <si>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 xml:space="preserve">Организация транспортного обслуживания населения на муниципальных маршрутах регулярных перевозок по регулируемым тарифам </t>
  </si>
  <si>
    <t>Подпрограмма "Содержание, озеленение и благоустройство территории Удомельского городского округа "</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</si>
  <si>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</si>
  <si>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</si>
  <si>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Задача "Реализация  проекта "Патриотическое воспитание граждан Российской Федерации" в рамках национального проекта "Образование"</t>
  </si>
  <si>
    <t>Источники финансирования дефицита местного бюджета на 2024 год  и на плановый период 2025 и 2026 годов</t>
  </si>
  <si>
    <t>на 2024 год и на плановый период 2025 и 2026 годов"</t>
  </si>
  <si>
    <t>2026 год</t>
  </si>
  <si>
    <t>Распределение бюджетных ассигнований  местного бюджета по разделам и подразделам классификации расходов бюджета на 2024 год  и на плановый период 2025 и 2026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</si>
  <si>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2024 год и на плановый период 2025 и 2026 годов</t>
  </si>
  <si>
    <t>Оплата услуг средствам массовой информации  за размещение информации и объявлений о деятельности органов местного самоуправления в радиоэфире</t>
  </si>
  <si>
    <t>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</si>
  <si>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телевизионном и радиоэфире"</t>
  </si>
  <si>
    <t>Оплата услуг средствам массовой информации за размещение информации и объявлений о деятельности органов местного самоуправления в печатных изданиях</t>
  </si>
  <si>
    <t>Председатель Контрольно-счетной комиссии</t>
  </si>
  <si>
    <t>Разработка материалов по описанию границ функциональных зон Р-1; Р-2; Р-4;С-1; С-2; С-3; С-4; СХ-2; СХ-3 на  территории Удомельского городского округа на основании Правил землепользования и застройки Удомельского городского округа</t>
  </si>
  <si>
    <t>Разработка материалов по описанию границ функциональных зон П-1; П-2; Т-1; Т-2; Т-3;  на  территории Удомельского городского округа на основании Правил землепользования и застройки Удомельского городского округа</t>
  </si>
  <si>
    <t>141F254240</t>
  </si>
  <si>
    <t>Создание комфортной городской среды в малых городах - победителях Всероссийского конкурса лучших проектов создания комфортной городской среды</t>
  </si>
  <si>
    <t>0410327260</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</si>
  <si>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реализующим молочную продукцию, на возмещение  части затрат на проведение работ по заготовке кормов</t>
  </si>
  <si>
    <t>07202L5767</t>
  </si>
  <si>
    <t>Обеспечение комплексного развития сельских территорий (современный облик сельских территорий)</t>
  </si>
  <si>
    <t>Организация транспортного обслуживания населения на муниципальном маршруте регулярных перевозок по регулируемому тарифу внутригородского транспорта</t>
  </si>
  <si>
    <t>021А100000</t>
  </si>
  <si>
    <t>Задача "Реализация  проекта "Культурная среда" в рамках национального проекта "Культура"</t>
  </si>
  <si>
    <t>021А155130</t>
  </si>
  <si>
    <t>Развитие сети учреждений культурно-досугового типа</t>
  </si>
  <si>
    <t>Финансовое обеспечение муниципального задания на выполнение работ муниципального бюджетного учреждения в части организации благоустройства и озеленения</t>
  </si>
  <si>
    <t>Поддержка обустройства мест массового отдыха населения (городских парков)</t>
  </si>
  <si>
    <t>1240321100</t>
  </si>
  <si>
    <t>Финансовое обеспечение муниципального задания на выполнение работ муниципального бюджетного учреждения в части содержания (эксплуатации) имущества, находящегося в государственной собственности</t>
  </si>
  <si>
    <t>Финансовое обеспечение мероприятий капитального ремонта и укрепления материально-технической базы муниципальных общеобразовательных  учреждений</t>
  </si>
  <si>
    <t>01205S8000</t>
  </si>
  <si>
    <t>Финансовое обеспечение реализации проекта в рамках Программы поддержки школьных инициатив за счет средств бюджета УГО</t>
  </si>
  <si>
    <t>Обеспечение комплексной безопасности зданий и помещений муниципальных  учреждений в сфере молодежной политики</t>
  </si>
  <si>
    <t>12102S1450</t>
  </si>
  <si>
    <t>Подпрограмма "Содержание, озеленение и благоустройство территории Удомельского городского округа"</t>
  </si>
  <si>
    <t>городской Думы от 19.12.2023  № 192</t>
  </si>
  <si>
    <t xml:space="preserve"> от 19.12.2023 № 192</t>
  </si>
  <si>
    <t>от 19.12.2023  № 192</t>
  </si>
  <si>
    <t xml:space="preserve"> от  19.12.2023  № 192</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</si>
  <si>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2024 год и на плановый период 2025 и 2026 годов                                                  </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</si>
  <si>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2024 год и на плановый период 2025 и 2026 годов</t>
  </si>
  <si>
    <t>1610123150</t>
  </si>
  <si>
    <t>Разработка проекта организации дорожного движения</t>
  </si>
  <si>
    <t>Приложение 7</t>
  </si>
  <si>
    <t>к решению Удомельского городской Думы</t>
  </si>
  <si>
    <t xml:space="preserve">"О бюджете Удомельского городского округа </t>
  </si>
  <si>
    <t>на 2024 год и плановый период 2025 и 2026 годов"</t>
  </si>
  <si>
    <t xml:space="preserve">     Общий объем бюджетных ассигнований, направляемых на исполнение публичных нормативных обязательств  Удомельского городского округа на 2024 год и на плановый период 2025 и 2026 годов</t>
  </si>
  <si>
    <t>Наименование публичного нормативного обязательства</t>
  </si>
  <si>
    <t>Код строки</t>
  </si>
  <si>
    <t>Реквизиты нормативного правового акта</t>
  </si>
  <si>
    <t>Наименование</t>
  </si>
  <si>
    <t>Код расходов                       по БК</t>
  </si>
  <si>
    <t>Вид</t>
  </si>
  <si>
    <t>Дата</t>
  </si>
  <si>
    <t>Номер</t>
  </si>
  <si>
    <t>РП</t>
  </si>
  <si>
    <t>ЦСР</t>
  </si>
  <si>
    <t>1.Публичные нормативные обязательства, исполняемые за счет средств областного бюджета</t>
  </si>
  <si>
    <t>Закон Тверской области</t>
  </si>
  <si>
    <t>82-ЗО</t>
  </si>
  <si>
    <t>"О компенсации расходов на оплату жилых помещений, отопления и освещения педагогическим работникам, проживающим и работающим в сельских населенных пунктах, рабочих поселках (поселках городского типа)"</t>
  </si>
  <si>
    <t>10 03</t>
  </si>
  <si>
    <t>2.Публичные нормативные обязательства, исполняемые за счет средств  бюджета Удомельского городского округа</t>
  </si>
  <si>
    <t>Решение  Удомельской городской Думы</t>
  </si>
  <si>
    <t>"Об утверждении Положения о муниципальной службе муниципального образования Удомельский городской округ"</t>
  </si>
  <si>
    <t>10 01</t>
  </si>
  <si>
    <t xml:space="preserve"> Приложение 6</t>
  </si>
  <si>
    <t>0420110320</t>
  </si>
  <si>
    <t>012EB00000</t>
  </si>
  <si>
    <t>012E200000</t>
  </si>
  <si>
    <t>Задача "Реализация  проекта "Успех каждого ребенка" в рамках национального проекта "Образование"</t>
  </si>
  <si>
    <t>012E250980</t>
  </si>
  <si>
    <t>13102Д0820</t>
  </si>
  <si>
    <t>02101L5192</t>
  </si>
  <si>
    <t>Реализация мероприятий по модернизации библиотек в части комплектования книжных фондов библиотек</t>
  </si>
  <si>
    <t>0130121120</t>
  </si>
  <si>
    <t>Обеспечение функционирования модели персонифицированного финансирования дополнительного образования</t>
  </si>
  <si>
    <t>620</t>
  </si>
  <si>
    <t>Субсидии автономным учреждениям</t>
  </si>
  <si>
    <t>15103S9024</t>
  </si>
  <si>
    <t>Благоустройство дворовой территории по адресу: г.Удомля, ул.Космонавтов, 9а</t>
  </si>
  <si>
    <t>1310110290</t>
  </si>
  <si>
    <t>Приобретение жилых помещений для малоимущих многодетных семей за счет средств областного бюджета</t>
  </si>
  <si>
    <t>1230123535</t>
  </si>
  <si>
    <t>Санитарная очистка города (сбор, вывоз, утилизация ТКО и КГМ)</t>
  </si>
  <si>
    <t>0110221220</t>
  </si>
  <si>
    <t>Обеспечение комплексной безопасности зданий и помещений дошкольных образовательных учреждений, находящихся в муниципальной собственности</t>
  </si>
  <si>
    <t xml:space="preserve">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</si>
  <si>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Реализация мероприятий по модернизации школьных систем образования за счет средств областного бюджета</t>
  </si>
  <si>
    <t>0220123046</t>
  </si>
  <si>
    <t>Подготовка площадки и установка на ней оборудования</t>
  </si>
  <si>
    <t>Задача "Проведение капитального ремонта (реконструкции) объектов теплоэнергетических комплексов"</t>
  </si>
  <si>
    <t>0720223374</t>
  </si>
  <si>
    <t>Строительство и (или) реконструкция сетей теплоснабжения</t>
  </si>
  <si>
    <t>01205S8003</t>
  </si>
  <si>
    <t>01205S8004</t>
  </si>
  <si>
    <t>Финансовое обеспечение реализации проекта  "Обучение с развлечением "Умная механика" в МБОУ УСОШ №1 им.А.С.Попова</t>
  </si>
  <si>
    <t>Финансовое обеспечение реализации проекта  "Арт-вдохновение "Умная механика" в МБОУ УСОШ №4</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</si>
  <si>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</si>
  <si>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Приобретение оборудования и техники для нужд муниципального бюджетного учреждения</t>
  </si>
  <si>
    <t>1210300000</t>
  </si>
  <si>
    <t>1210323590</t>
  </si>
  <si>
    <t>Задача "Увековечение памяти погибших при защите Отечества"</t>
  </si>
  <si>
    <t>Восстановление и обустройство воинских захоронений и военно-мемориальных объектов</t>
  </si>
  <si>
    <t>0210400000</t>
  </si>
  <si>
    <t>Задача "Укрепление и модернизация материально-технической базы муниципальных учреждений дополнительного образования в сфере культуры и искусства Удомельского городского округа"</t>
  </si>
  <si>
    <t>0210421220</t>
  </si>
  <si>
    <t>Обеспечение комплексной безопасности зданий и помещений муниципальных  учреждений дополнительного образования в сфере культуры и искусства</t>
  </si>
  <si>
    <t>0210321210</t>
  </si>
  <si>
    <t>Финансовое обеспечение мероприятий капитального и (или) текущего ремонтов муниципальных  учреждений культуры</t>
  </si>
  <si>
    <t>Установка остановочных комплексов</t>
  </si>
  <si>
    <t>01102S1040</t>
  </si>
  <si>
    <t>Финансовое обеспечение мероприятий по укреплению материально-технической базы муниципальных дошкольных образовательных учреждений</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</si>
  <si>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</si>
  <si>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Реализация мероприятий по модернизации школьных систем образования</t>
  </si>
  <si>
    <t>Укрепление материально-технической базы общеобразовательных учреждений за счет средств областного бюджета</t>
  </si>
  <si>
    <t>Реализация мероприятий по модернизации школьных систем образования за счет средств  бюджета округа</t>
  </si>
  <si>
    <t>15103S9000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</si>
  <si>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</si>
  <si>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0310210440</t>
  </si>
  <si>
    <t>03102S0440</t>
  </si>
  <si>
    <t>03102L7500</t>
  </si>
  <si>
    <t>03102A7500</t>
  </si>
  <si>
    <t>03102S7500</t>
  </si>
  <si>
    <t xml:space="preserve">Думы от 06.03.2024  №201 </t>
  </si>
  <si>
    <t xml:space="preserve">Думы от 06.03.2024   №201 </t>
  </si>
  <si>
    <t>от 06.03.2024   №201</t>
  </si>
</sst>
</file>

<file path=xl/styles.xml><?xml version="1.0" encoding="utf-8"?>
<styleSheet xmlns="http://schemas.openxmlformats.org/spreadsheetml/2006/main">
  <numFmts count="3">
    <numFmt numFmtId="164" formatCode="0.0"/>
    <numFmt numFmtId="165" formatCode="0000000000"/>
    <numFmt numFmtId="166" formatCode="#,##0.0"/>
  </numFmts>
  <fonts count="48">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281">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49" fontId="39" fillId="0" borderId="1" xfId="0" applyNumberFormat="1" applyFont="1" applyBorder="1" applyAlignment="1">
      <alignment horizontal="center"/>
    </xf>
    <xf numFmtId="0" fontId="0" fillId="0" borderId="1" xfId="0" applyBorder="1" applyAlignment="1">
      <alignment wrapText="1"/>
    </xf>
    <xf numFmtId="0" fontId="0" fillId="0" borderId="0" xfId="0"/>
    <xf numFmtId="0" fontId="0" fillId="0" borderId="0" xfId="0"/>
    <xf numFmtId="0" fontId="0" fillId="0" borderId="1" xfId="0" applyBorder="1" applyAlignment="1">
      <alignment wrapText="1"/>
    </xf>
    <xf numFmtId="0" fontId="0" fillId="0" borderId="1" xfId="0" applyBorder="1" applyAlignment="1">
      <alignment wrapText="1"/>
    </xf>
    <xf numFmtId="0" fontId="0" fillId="0" borderId="0" xfId="0"/>
    <xf numFmtId="0" fontId="25" fillId="0" borderId="1" xfId="0" applyFont="1" applyFill="1" applyBorder="1" applyAlignment="1">
      <alignment horizontal="left" vertical="center" wrapText="1"/>
    </xf>
    <xf numFmtId="0" fontId="11" fillId="0" borderId="1" xfId="0" applyFont="1" applyFill="1" applyBorder="1" applyAlignment="1">
      <alignment wrapText="1"/>
    </xf>
    <xf numFmtId="0" fontId="0" fillId="0" borderId="1" xfId="0" applyBorder="1" applyAlignment="1">
      <alignment wrapText="1"/>
    </xf>
    <xf numFmtId="0" fontId="0" fillId="0" borderId="1" xfId="0" applyBorder="1" applyAlignment="1">
      <alignment wrapText="1"/>
    </xf>
    <xf numFmtId="0" fontId="0" fillId="0" borderId="0" xfId="0"/>
    <xf numFmtId="0" fontId="0" fillId="0" borderId="0" xfId="0"/>
    <xf numFmtId="0" fontId="0" fillId="0" borderId="0" xfId="0"/>
    <xf numFmtId="0" fontId="0" fillId="0" borderId="0" xfId="0"/>
    <xf numFmtId="0" fontId="25" fillId="0" borderId="0" xfId="0" applyFont="1" applyBorder="1" applyAlignment="1">
      <alignment horizontal="left" vertical="center" wrapText="1"/>
    </xf>
    <xf numFmtId="1" fontId="40" fillId="0" borderId="1" xfId="4" applyNumberFormat="1" applyFill="1" applyBorder="1" applyAlignment="1" applyProtection="1">
      <alignment horizontal="center" shrinkToFit="1"/>
    </xf>
    <xf numFmtId="49" fontId="1" fillId="0" borderId="1" xfId="0" applyNumberFormat="1" applyFont="1" applyFill="1" applyBorder="1" applyAlignment="1">
      <alignment horizontal="center"/>
    </xf>
    <xf numFmtId="164" fontId="1" fillId="0" borderId="1" xfId="0" applyNumberFormat="1" applyFont="1" applyFill="1" applyBorder="1"/>
    <xf numFmtId="49" fontId="0" fillId="0" borderId="1" xfId="0" applyNumberFormat="1" applyFont="1" applyFill="1" applyBorder="1" applyAlignment="1">
      <alignment horizontal="center"/>
    </xf>
    <xf numFmtId="0" fontId="0" fillId="0" borderId="1" xfId="0" applyBorder="1" applyAlignment="1">
      <alignment wrapText="1"/>
    </xf>
    <xf numFmtId="0" fontId="0" fillId="0" borderId="0" xfId="0"/>
    <xf numFmtId="164" fontId="10" fillId="0" borderId="0" xfId="0" applyNumberFormat="1" applyFont="1"/>
    <xf numFmtId="0" fontId="0" fillId="0" borderId="1" xfId="0" applyBorder="1" applyAlignment="1">
      <alignment wrapText="1"/>
    </xf>
    <xf numFmtId="0" fontId="0" fillId="0" borderId="0" xfId="0"/>
    <xf numFmtId="0" fontId="0" fillId="0" borderId="0" xfId="0"/>
    <xf numFmtId="165" fontId="11" fillId="0" borderId="1" xfId="1" applyNumberFormat="1" applyFont="1" applyFill="1" applyBorder="1" applyAlignment="1">
      <alignment horizontal="center"/>
    </xf>
    <xf numFmtId="49" fontId="11" fillId="0" borderId="1" xfId="0" applyNumberFormat="1" applyFont="1" applyFill="1" applyBorder="1" applyAlignment="1">
      <alignment horizontal="center"/>
    </xf>
    <xf numFmtId="164" fontId="0" fillId="0" borderId="1" xfId="0" applyNumberFormat="1" applyFill="1" applyBorder="1"/>
    <xf numFmtId="49" fontId="0" fillId="0" borderId="1" xfId="0" applyNumberFormat="1" applyFill="1" applyBorder="1" applyAlignment="1">
      <alignment horizontal="center"/>
    </xf>
    <xf numFmtId="0" fontId="0" fillId="0" borderId="0" xfId="0"/>
    <xf numFmtId="0" fontId="2" fillId="0" borderId="0" xfId="0" applyFont="1" applyAlignment="1">
      <alignment horizontal="left" indent="14"/>
    </xf>
    <xf numFmtId="0" fontId="0" fillId="0" borderId="0" xfId="0"/>
    <xf numFmtId="49" fontId="0" fillId="0" borderId="1" xfId="0" applyNumberFormat="1" applyFont="1" applyBorder="1" applyAlignment="1">
      <alignment horizontal="center"/>
    </xf>
    <xf numFmtId="0" fontId="0" fillId="0" borderId="1" xfId="0" applyBorder="1" applyAlignment="1">
      <alignment wrapText="1"/>
    </xf>
    <xf numFmtId="0" fontId="0" fillId="0" borderId="2" xfId="0" applyBorder="1" applyAlignment="1">
      <alignment wrapText="1"/>
    </xf>
    <xf numFmtId="0" fontId="0" fillId="0" borderId="1"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21"/>
    </xf>
    <xf numFmtId="0" fontId="0" fillId="0" borderId="0" xfId="0" applyAlignment="1">
      <alignment horizontal="left" indent="21"/>
    </xf>
    <xf numFmtId="0" fontId="0" fillId="0" borderId="0" xfId="0" applyAlignment="1"/>
    <xf numFmtId="0" fontId="6" fillId="0" borderId="0" xfId="0" applyFont="1" applyAlignment="1">
      <alignment horizontal="center" wrapText="1"/>
    </xf>
    <xf numFmtId="0" fontId="6" fillId="0" borderId="0" xfId="0" applyFont="1"/>
    <xf numFmtId="0" fontId="0" fillId="0" borderId="6" xfId="0" applyBorder="1" applyAlignment="1">
      <alignment horizontal="center" wrapText="1"/>
    </xf>
    <xf numFmtId="0" fontId="0" fillId="0" borderId="1" xfId="0" applyFont="1" applyBorder="1" applyAlignment="1">
      <alignment wrapText="1"/>
    </xf>
    <xf numFmtId="14" fontId="0" fillId="0" borderId="1" xfId="0" applyNumberFormat="1" applyFont="1" applyBorder="1" applyAlignment="1">
      <alignment horizontal="right" wrapText="1"/>
    </xf>
    <xf numFmtId="164" fontId="0" fillId="0" borderId="1" xfId="0" applyNumberFormat="1" applyFont="1" applyFill="1" applyBorder="1"/>
    <xf numFmtId="0" fontId="0" fillId="0" borderId="1" xfId="0" applyBorder="1" applyAlignment="1">
      <alignment horizontal="left"/>
    </xf>
    <xf numFmtId="0" fontId="0" fillId="0" borderId="0" xfId="0"/>
    <xf numFmtId="49" fontId="11" fillId="0" borderId="2" xfId="0" applyNumberFormat="1" applyFont="1" applyFill="1" applyBorder="1" applyAlignment="1">
      <alignment horizontal="center"/>
    </xf>
    <xf numFmtId="0" fontId="0" fillId="0" borderId="0" xfId="0"/>
    <xf numFmtId="0" fontId="0" fillId="0" borderId="0" xfId="0"/>
    <xf numFmtId="0" fontId="25" fillId="0" borderId="20" xfId="0" applyFont="1" applyBorder="1" applyAlignment="1">
      <alignment horizontal="left" vertical="center" wrapText="1"/>
    </xf>
    <xf numFmtId="164" fontId="0" fillId="0" borderId="4" xfId="0" applyNumberFormat="1" applyBorder="1"/>
    <xf numFmtId="0" fontId="0" fillId="0" borderId="0" xfId="0"/>
    <xf numFmtId="0" fontId="0" fillId="0" borderId="1" xfId="0" applyBorder="1" applyAlignment="1">
      <alignment wrapText="1"/>
    </xf>
    <xf numFmtId="0" fontId="0" fillId="0" borderId="0" xfId="0"/>
    <xf numFmtId="0" fontId="0" fillId="0" borderId="0" xfId="0"/>
    <xf numFmtId="0" fontId="0" fillId="0" borderId="0" xfId="0"/>
    <xf numFmtId="164" fontId="0" fillId="0" borderId="1" xfId="0" applyNumberFormat="1" applyFont="1" applyBorder="1"/>
    <xf numFmtId="49" fontId="0" fillId="2" borderId="1" xfId="0" applyNumberFormat="1" applyFill="1" applyBorder="1" applyAlignment="1">
      <alignment horizontal="center"/>
    </xf>
    <xf numFmtId="49" fontId="1" fillId="2" borderId="1" xfId="0" applyNumberFormat="1" applyFont="1" applyFill="1" applyBorder="1" applyAlignment="1">
      <alignment horizontal="center"/>
    </xf>
    <xf numFmtId="1" fontId="40" fillId="2" borderId="1" xfId="4" applyFill="1" applyBorder="1" applyAlignment="1">
      <alignment horizontal="center" shrinkToFit="1"/>
    </xf>
    <xf numFmtId="0" fontId="25" fillId="2" borderId="1" xfId="0" applyFont="1" applyFill="1" applyBorder="1" applyAlignment="1">
      <alignment horizontal="left" vertical="center" wrapText="1"/>
    </xf>
    <xf numFmtId="164" fontId="1" fillId="2" borderId="1" xfId="0" applyNumberFormat="1" applyFont="1" applyFill="1" applyBorder="1"/>
    <xf numFmtId="0" fontId="0" fillId="0" borderId="0" xfId="0"/>
    <xf numFmtId="0" fontId="0" fillId="0" borderId="1" xfId="0" applyBorder="1" applyAlignment="1">
      <alignment wrapText="1"/>
    </xf>
    <xf numFmtId="0" fontId="0" fillId="0" borderId="0" xfId="0"/>
    <xf numFmtId="0" fontId="0" fillId="0" borderId="0" xfId="0"/>
    <xf numFmtId="0" fontId="0" fillId="0" borderId="0" xfId="0"/>
    <xf numFmtId="0" fontId="39" fillId="0" borderId="1" xfId="5" applyNumberFormat="1" applyFont="1" applyBorder="1" applyProtection="1">
      <alignment vertical="top" wrapText="1"/>
    </xf>
    <xf numFmtId="0" fontId="0" fillId="0" borderId="0" xfId="0"/>
    <xf numFmtId="164" fontId="18" fillId="0" borderId="0" xfId="0" applyNumberFormat="1" applyFont="1"/>
    <xf numFmtId="0" fontId="0" fillId="0" borderId="0" xfId="0"/>
    <xf numFmtId="0" fontId="0" fillId="0" borderId="1" xfId="0" applyBorder="1" applyAlignment="1">
      <alignment wrapText="1"/>
    </xf>
    <xf numFmtId="0" fontId="0" fillId="0" borderId="1" xfId="0" applyBorder="1" applyAlignment="1">
      <alignment horizontal="center" wrapText="1"/>
    </xf>
    <xf numFmtId="0" fontId="0" fillId="0" borderId="0" xfId="0"/>
    <xf numFmtId="0" fontId="0" fillId="0" borderId="0" xfId="0"/>
    <xf numFmtId="0" fontId="2" fillId="0" borderId="0" xfId="0" applyFont="1" applyAlignment="1">
      <alignment horizontal="left" indent="14"/>
    </xf>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8" xfId="0" applyBorder="1" applyAlignment="1">
      <alignment horizontal="center" wrapText="1"/>
    </xf>
    <xf numFmtId="0" fontId="0" fillId="0" borderId="2" xfId="0" applyBorder="1" applyAlignment="1">
      <alignment horizontal="center" wrapText="1"/>
    </xf>
    <xf numFmtId="0" fontId="0" fillId="0" borderId="4" xfId="0" applyBorder="1" applyAlignment="1">
      <alignment horizontal="center" wrapText="1"/>
    </xf>
    <xf numFmtId="0" fontId="0" fillId="0" borderId="11" xfId="0" applyBorder="1" applyAlignment="1">
      <alignment wrapText="1"/>
    </xf>
    <xf numFmtId="0" fontId="0" fillId="0" borderId="8" xfId="0" applyBorder="1" applyAlignment="1">
      <alignment wrapText="1"/>
    </xf>
    <xf numFmtId="0" fontId="0" fillId="0" borderId="0" xfId="0" applyAlignment="1">
      <alignment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5" xfId="0" applyBorder="1" applyAlignment="1">
      <alignment horizontal="center" wrapText="1"/>
    </xf>
    <xf numFmtId="0" fontId="0" fillId="0" borderId="1"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xf numFmtId="0" fontId="1" fillId="0" borderId="4" xfId="0" applyFont="1" applyBorder="1" applyAlignment="1">
      <alignment wrapText="1"/>
    </xf>
    <xf numFmtId="0" fontId="0" fillId="0" borderId="16"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9" xfId="0" applyBorder="1" applyAlignment="1">
      <alignment wrapText="1"/>
    </xf>
    <xf numFmtId="0" fontId="0" fillId="0" borderId="6" xfId="0" applyBorder="1" applyAlignment="1">
      <alignment horizontal="center" wrapText="1"/>
    </xf>
    <xf numFmtId="0" fontId="0" fillId="0" borderId="17" xfId="0" applyBorder="1" applyAlignment="1">
      <alignment horizontal="center" wrapText="1"/>
    </xf>
    <xf numFmtId="0" fontId="0" fillId="0" borderId="7" xfId="0" applyBorder="1" applyAlignment="1">
      <alignment horizontal="center" wrapText="1"/>
    </xf>
    <xf numFmtId="0" fontId="0" fillId="0" borderId="19" xfId="0" applyBorder="1" applyAlignment="1">
      <alignment horizontal="center" wrapText="1"/>
    </xf>
    <xf numFmtId="0" fontId="7" fillId="0" borderId="0" xfId="0" applyFont="1" applyAlignment="1">
      <alignment horizontal="left" indent="16"/>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G31"/>
  <sheetViews>
    <sheetView workbookViewId="0">
      <selection activeCell="C6" sqref="C6"/>
    </sheetView>
  </sheetViews>
  <sheetFormatPr defaultColWidth="9.140625" defaultRowHeight="12.75"/>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3" s="192" customFormat="1">
      <c r="B1" s="193" t="s">
        <v>137</v>
      </c>
    </row>
    <row r="2" spans="1:3" s="192" customFormat="1">
      <c r="B2" s="193" t="s">
        <v>569</v>
      </c>
    </row>
    <row r="3" spans="1:3" s="192" customFormat="1">
      <c r="B3" s="241" t="s">
        <v>782</v>
      </c>
    </row>
    <row r="4" spans="1:3" s="192" customFormat="1">
      <c r="B4" s="193" t="s">
        <v>625</v>
      </c>
    </row>
    <row r="5" spans="1:3" s="192" customFormat="1">
      <c r="B5" s="193" t="s">
        <v>692</v>
      </c>
    </row>
    <row r="6" spans="1:3" s="192" customFormat="1">
      <c r="B6" s="193" t="s">
        <v>143</v>
      </c>
    </row>
    <row r="7" spans="1:3" s="192" customFormat="1">
      <c r="B7" s="193" t="s">
        <v>660</v>
      </c>
    </row>
    <row r="8" spans="1:3" s="192" customFormat="1"/>
    <row r="9" spans="1:3" s="192" customFormat="1"/>
    <row r="10" spans="1:3" s="192" customFormat="1"/>
    <row r="11" spans="1:3" s="192" customFormat="1">
      <c r="A11" s="7"/>
      <c r="B11" s="193" t="s">
        <v>137</v>
      </c>
      <c r="C11" s="88"/>
    </row>
    <row r="12" spans="1:3" s="192" customFormat="1">
      <c r="A12" s="7"/>
      <c r="B12" s="193" t="s">
        <v>370</v>
      </c>
      <c r="C12" s="88"/>
    </row>
    <row r="13" spans="1:3" s="192" customFormat="1">
      <c r="A13" s="7"/>
      <c r="B13" s="193" t="s">
        <v>693</v>
      </c>
      <c r="C13" s="88"/>
    </row>
    <row r="14" spans="1:3" s="192" customFormat="1">
      <c r="A14" s="7"/>
      <c r="B14" s="193" t="s">
        <v>143</v>
      </c>
      <c r="C14" s="88"/>
    </row>
    <row r="15" spans="1:3" s="192" customFormat="1">
      <c r="A15" s="7"/>
      <c r="B15" s="193" t="s">
        <v>660</v>
      </c>
      <c r="C15" s="88"/>
    </row>
    <row r="16" spans="1:3">
      <c r="A16" s="7"/>
      <c r="B16" s="155"/>
      <c r="C16" s="88"/>
    </row>
    <row r="17" spans="1:7" s="192" customFormat="1" ht="27.75" customHeight="1">
      <c r="A17" s="244" t="s">
        <v>659</v>
      </c>
      <c r="B17" s="244"/>
      <c r="C17" s="244"/>
      <c r="D17" s="244"/>
      <c r="E17" s="244"/>
      <c r="F17" s="244"/>
      <c r="G17" s="244"/>
    </row>
    <row r="19" spans="1:7" s="192" customFormat="1">
      <c r="C19" s="112"/>
    </row>
    <row r="20" spans="1:7" s="114" customFormat="1">
      <c r="A20" s="245" t="s">
        <v>319</v>
      </c>
      <c r="B20" s="248" t="s">
        <v>90</v>
      </c>
      <c r="C20" s="251" t="s">
        <v>27</v>
      </c>
      <c r="D20" s="252"/>
      <c r="E20" s="252"/>
      <c r="F20" s="252"/>
      <c r="G20" s="253"/>
    </row>
    <row r="21" spans="1:7" s="114" customFormat="1">
      <c r="A21" s="246"/>
      <c r="B21" s="249"/>
      <c r="C21" s="254" t="s">
        <v>468</v>
      </c>
      <c r="D21" s="256" t="s">
        <v>140</v>
      </c>
      <c r="E21" s="257"/>
      <c r="F21" s="256" t="s">
        <v>140</v>
      </c>
      <c r="G21" s="257"/>
    </row>
    <row r="22" spans="1:7" s="114" customFormat="1">
      <c r="A22" s="247"/>
      <c r="B22" s="250"/>
      <c r="C22" s="255"/>
      <c r="D22" s="1" t="s">
        <v>141</v>
      </c>
      <c r="E22" s="1" t="s">
        <v>142</v>
      </c>
      <c r="F22" s="143" t="s">
        <v>594</v>
      </c>
      <c r="G22" s="143" t="s">
        <v>661</v>
      </c>
    </row>
    <row r="23" spans="1:7" s="114" customFormat="1" ht="48">
      <c r="A23" s="156" t="s">
        <v>620</v>
      </c>
      <c r="B23" s="157" t="s">
        <v>638</v>
      </c>
      <c r="C23" s="117">
        <f>C24</f>
        <v>-24975</v>
      </c>
      <c r="D23" s="117">
        <f t="shared" ref="D23:G23" si="0">D24</f>
        <v>-47400</v>
      </c>
      <c r="E23" s="117">
        <f t="shared" si="0"/>
        <v>-47400</v>
      </c>
      <c r="F23" s="117">
        <f t="shared" si="0"/>
        <v>0</v>
      </c>
      <c r="G23" s="117">
        <f t="shared" si="0"/>
        <v>0</v>
      </c>
    </row>
    <row r="24" spans="1:7" s="19" customFormat="1" ht="60">
      <c r="A24" s="158" t="s">
        <v>639</v>
      </c>
      <c r="B24" s="115" t="s">
        <v>640</v>
      </c>
      <c r="C24" s="113">
        <f>C25</f>
        <v>-24975</v>
      </c>
      <c r="D24" s="113">
        <f t="shared" ref="D24:G24" si="1">D25</f>
        <v>-47400</v>
      </c>
      <c r="E24" s="113">
        <f t="shared" si="1"/>
        <v>-47400</v>
      </c>
      <c r="F24" s="113">
        <f t="shared" si="1"/>
        <v>0</v>
      </c>
      <c r="G24" s="113">
        <f t="shared" si="1"/>
        <v>0</v>
      </c>
    </row>
    <row r="25" spans="1:7" s="192" customFormat="1" ht="117" customHeight="1">
      <c r="A25" s="159" t="s">
        <v>641</v>
      </c>
      <c r="B25" s="116" t="s">
        <v>642</v>
      </c>
      <c r="C25" s="113">
        <v>-24975</v>
      </c>
      <c r="D25" s="113">
        <v>-47400</v>
      </c>
      <c r="E25" s="113">
        <v>-47400</v>
      </c>
      <c r="F25" s="113"/>
      <c r="G25" s="113">
        <v>0</v>
      </c>
    </row>
    <row r="26" spans="1:7" s="192" customFormat="1" ht="27.75" customHeight="1">
      <c r="A26" s="91" t="s">
        <v>320</v>
      </c>
      <c r="B26" s="118" t="s">
        <v>321</v>
      </c>
      <c r="C26" s="117">
        <f t="shared" ref="C26:G26" si="2">C27+C29</f>
        <v>103967.09999999986</v>
      </c>
      <c r="D26" s="117">
        <f t="shared" si="2"/>
        <v>0</v>
      </c>
      <c r="E26" s="117">
        <f t="shared" si="2"/>
        <v>0</v>
      </c>
      <c r="F26" s="117">
        <f t="shared" si="2"/>
        <v>0</v>
      </c>
      <c r="G26" s="117">
        <f t="shared" si="2"/>
        <v>0</v>
      </c>
    </row>
    <row r="27" spans="1:7" s="192" customFormat="1" ht="24">
      <c r="A27" s="24" t="s">
        <v>322</v>
      </c>
      <c r="B27" s="115" t="s">
        <v>323</v>
      </c>
      <c r="C27" s="119">
        <f>C28</f>
        <v>-1564128.6</v>
      </c>
      <c r="D27" s="119">
        <f t="shared" ref="D27:F27" si="3">D28</f>
        <v>0</v>
      </c>
      <c r="E27" s="119">
        <f t="shared" si="3"/>
        <v>0</v>
      </c>
      <c r="F27" s="119">
        <f t="shared" si="3"/>
        <v>-1155165.1000000001</v>
      </c>
      <c r="G27" s="119">
        <f>G28</f>
        <v>-1172222</v>
      </c>
    </row>
    <row r="28" spans="1:7" s="192" customFormat="1" ht="36">
      <c r="A28" s="25" t="s">
        <v>621</v>
      </c>
      <c r="B28" s="116" t="s">
        <v>324</v>
      </c>
      <c r="C28" s="113">
        <v>-1564128.6</v>
      </c>
      <c r="D28" s="113"/>
      <c r="E28" s="113"/>
      <c r="F28" s="113">
        <v>-1155165.1000000001</v>
      </c>
      <c r="G28" s="113">
        <v>-1172222</v>
      </c>
    </row>
    <row r="29" spans="1:7" s="192" customFormat="1" ht="24">
      <c r="A29" s="24" t="s">
        <v>325</v>
      </c>
      <c r="B29" s="115" t="s">
        <v>326</v>
      </c>
      <c r="C29" s="119">
        <f>C30</f>
        <v>1668095.7</v>
      </c>
      <c r="D29" s="119">
        <f t="shared" ref="D29:G29" si="4">D30</f>
        <v>0</v>
      </c>
      <c r="E29" s="119">
        <f t="shared" si="4"/>
        <v>0</v>
      </c>
      <c r="F29" s="119">
        <f>F30</f>
        <v>1155165.1000000001</v>
      </c>
      <c r="G29" s="119">
        <f t="shared" si="4"/>
        <v>1172222</v>
      </c>
    </row>
    <row r="30" spans="1:7" ht="36">
      <c r="A30" s="120" t="s">
        <v>622</v>
      </c>
      <c r="B30" s="121" t="s">
        <v>327</v>
      </c>
      <c r="C30" s="113">
        <v>1668095.7</v>
      </c>
      <c r="D30" s="113"/>
      <c r="E30" s="113"/>
      <c r="F30" s="113">
        <v>1155165.1000000001</v>
      </c>
      <c r="G30" s="113">
        <v>1172222</v>
      </c>
    </row>
    <row r="31" spans="1:7" ht="12.75" customHeight="1">
      <c r="A31" s="242" t="s">
        <v>328</v>
      </c>
      <c r="B31" s="243"/>
      <c r="C31" s="117">
        <f>C23+C27+C29</f>
        <v>78992.09999999986</v>
      </c>
      <c r="D31" s="117">
        <f>D23+D27+D29</f>
        <v>-47400</v>
      </c>
      <c r="E31" s="117">
        <f>E23+E27+E29</f>
        <v>-47400</v>
      </c>
      <c r="F31" s="117">
        <f>F23+F27+F29</f>
        <v>0</v>
      </c>
      <c r="G31" s="117">
        <f>G23+G27+G29</f>
        <v>0</v>
      </c>
    </row>
  </sheetData>
  <mergeCells count="8">
    <mergeCell ref="A31:B31"/>
    <mergeCell ref="A17:G17"/>
    <mergeCell ref="A20:A22"/>
    <mergeCell ref="B20:B22"/>
    <mergeCell ref="C20:G20"/>
    <mergeCell ref="C21:C22"/>
    <mergeCell ref="D21:E21"/>
    <mergeCell ref="F21:G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Лист2">
    <pageSetUpPr fitToPage="1"/>
  </sheetPr>
  <dimension ref="A1:G67"/>
  <sheetViews>
    <sheetView view="pageBreakPreview" topLeftCell="A7" zoomScale="60" zoomScaleNormal="100" workbookViewId="0">
      <selection activeCell="F25" sqref="F25"/>
    </sheetView>
  </sheetViews>
  <sheetFormatPr defaultColWidth="9.140625" defaultRowHeight="14.25"/>
  <cols>
    <col min="1" max="1" width="3" style="19" customWidth="1"/>
    <col min="2" max="2" width="3.140625" customWidth="1"/>
    <col min="3" max="3" width="3.28515625" customWidth="1"/>
    <col min="4" max="4" width="42.7109375" customWidth="1"/>
    <col min="5" max="5" width="12.42578125" customWidth="1"/>
    <col min="6" max="6" width="13.140625" customWidth="1"/>
    <col min="7" max="7" width="12.42578125" customWidth="1"/>
  </cols>
  <sheetData>
    <row r="1" spans="1:7">
      <c r="D1" s="87" t="s">
        <v>566</v>
      </c>
      <c r="E1" s="7"/>
    </row>
    <row r="2" spans="1:7">
      <c r="D2" s="87" t="s">
        <v>569</v>
      </c>
      <c r="E2" s="7"/>
    </row>
    <row r="3" spans="1:7">
      <c r="D3" s="87" t="s">
        <v>782</v>
      </c>
      <c r="E3" s="7"/>
    </row>
    <row r="4" spans="1:7">
      <c r="D4" s="87" t="s">
        <v>625</v>
      </c>
      <c r="E4" s="7"/>
    </row>
    <row r="5" spans="1:7">
      <c r="D5" s="87" t="s">
        <v>692</v>
      </c>
      <c r="E5" s="7"/>
    </row>
    <row r="6" spans="1:7">
      <c r="D6" s="87" t="s">
        <v>143</v>
      </c>
      <c r="E6" s="7"/>
    </row>
    <row r="7" spans="1:7" s="192" customFormat="1">
      <c r="A7" s="19"/>
      <c r="D7" s="87" t="s">
        <v>660</v>
      </c>
      <c r="E7" s="7"/>
    </row>
    <row r="8" spans="1:7" s="192" customFormat="1">
      <c r="A8" s="19"/>
      <c r="E8" s="7"/>
    </row>
    <row r="9" spans="1:7" s="192" customFormat="1">
      <c r="A9" s="19"/>
      <c r="D9" s="87" t="s">
        <v>566</v>
      </c>
      <c r="E9" s="7"/>
    </row>
    <row r="10" spans="1:7" s="192" customFormat="1">
      <c r="A10" s="19"/>
      <c r="D10" s="87" t="s">
        <v>370</v>
      </c>
      <c r="E10" s="7"/>
    </row>
    <row r="11" spans="1:7" s="192" customFormat="1">
      <c r="A11" s="19"/>
      <c r="D11" s="87" t="s">
        <v>694</v>
      </c>
      <c r="E11" s="7"/>
    </row>
    <row r="12" spans="1:7" s="192" customFormat="1">
      <c r="A12" s="19"/>
      <c r="D12" s="87" t="s">
        <v>143</v>
      </c>
      <c r="E12" s="7"/>
    </row>
    <row r="13" spans="1:7" s="192" customFormat="1">
      <c r="A13" s="19"/>
      <c r="D13" s="87" t="s">
        <v>660</v>
      </c>
      <c r="E13" s="7"/>
    </row>
    <row r="14" spans="1:7" s="192" customFormat="1">
      <c r="A14" s="19"/>
      <c r="E14" s="7"/>
    </row>
    <row r="15" spans="1:7">
      <c r="E15" s="7"/>
    </row>
    <row r="16" spans="1:7" ht="47.25" customHeight="1">
      <c r="A16" s="244" t="s">
        <v>662</v>
      </c>
      <c r="B16" s="244"/>
      <c r="C16" s="244"/>
      <c r="D16" s="244"/>
      <c r="E16" s="244"/>
      <c r="F16" s="258"/>
      <c r="G16" s="258"/>
    </row>
    <row r="18" spans="1:7">
      <c r="E18" s="6"/>
    </row>
    <row r="19" spans="1:7" ht="12.75">
      <c r="A19" s="259" t="s">
        <v>87</v>
      </c>
      <c r="B19" s="254" t="s">
        <v>21</v>
      </c>
      <c r="C19" s="254" t="s">
        <v>26</v>
      </c>
      <c r="D19" s="248" t="s">
        <v>90</v>
      </c>
      <c r="E19" s="263" t="s">
        <v>27</v>
      </c>
      <c r="F19" s="243"/>
      <c r="G19" s="243"/>
    </row>
    <row r="20" spans="1:7" ht="12.75">
      <c r="A20" s="260"/>
      <c r="B20" s="262"/>
      <c r="C20" s="262"/>
      <c r="D20" s="249"/>
      <c r="E20" s="254" t="s">
        <v>468</v>
      </c>
      <c r="F20" s="243" t="s">
        <v>140</v>
      </c>
      <c r="G20" s="243"/>
    </row>
    <row r="21" spans="1:7" ht="12.75">
      <c r="A21" s="261"/>
      <c r="B21" s="255"/>
      <c r="C21" s="255"/>
      <c r="D21" s="250"/>
      <c r="E21" s="255"/>
      <c r="F21" s="143" t="s">
        <v>594</v>
      </c>
      <c r="G21" s="143" t="s">
        <v>661</v>
      </c>
    </row>
    <row r="22" spans="1:7" ht="12.75">
      <c r="A22" s="2">
        <v>1</v>
      </c>
      <c r="B22" s="2">
        <v>2</v>
      </c>
      <c r="C22" s="2">
        <v>3</v>
      </c>
      <c r="D22" s="2">
        <v>4</v>
      </c>
      <c r="E22" s="2">
        <v>5</v>
      </c>
      <c r="F22" s="2">
        <v>6</v>
      </c>
      <c r="G22" s="2">
        <v>7</v>
      </c>
    </row>
    <row r="23" spans="1:7" ht="18">
      <c r="A23" s="67"/>
      <c r="B23" s="12"/>
      <c r="C23" s="12"/>
      <c r="D23" s="9" t="s">
        <v>92</v>
      </c>
      <c r="E23" s="95">
        <f>E24+E32+E36+E41+E46+E53+E56+E60+E62+E64</f>
        <v>1643120.7</v>
      </c>
      <c r="F23" s="95">
        <f t="shared" ref="F23:G23" si="0">F24+F32+F36+F41+F46+F53+F56+F60+F62+F64</f>
        <v>1140440.0000000005</v>
      </c>
      <c r="G23" s="95">
        <f t="shared" si="0"/>
        <v>1142218.7000000002</v>
      </c>
    </row>
    <row r="24" spans="1:7" ht="15.75">
      <c r="A24" s="15">
        <v>1</v>
      </c>
      <c r="B24" s="4" t="s">
        <v>88</v>
      </c>
      <c r="C24" s="11"/>
      <c r="D24" s="3" t="s">
        <v>91</v>
      </c>
      <c r="E24" s="92">
        <f>SUM(E25:E31)</f>
        <v>282372.59999999998</v>
      </c>
      <c r="F24" s="92">
        <f>SUM(F25:F31)</f>
        <v>126127.9</v>
      </c>
      <c r="G24" s="92">
        <f>SUM(G25:G31)</f>
        <v>126199.4</v>
      </c>
    </row>
    <row r="25" spans="1:7" ht="38.25">
      <c r="A25" s="67"/>
      <c r="B25" s="5" t="s">
        <v>88</v>
      </c>
      <c r="C25" s="5" t="s">
        <v>89</v>
      </c>
      <c r="D25" s="22" t="s">
        <v>17</v>
      </c>
      <c r="E25" s="39">
        <v>2347.6999999999998</v>
      </c>
      <c r="F25" s="39">
        <v>2266.3000000000002</v>
      </c>
      <c r="G25" s="39">
        <v>2266.3000000000002</v>
      </c>
    </row>
    <row r="26" spans="1:7" ht="51">
      <c r="A26" s="67"/>
      <c r="B26" s="5" t="s">
        <v>88</v>
      </c>
      <c r="C26" s="5" t="s">
        <v>93</v>
      </c>
      <c r="D26" s="22" t="s">
        <v>127</v>
      </c>
      <c r="E26" s="39">
        <v>4542.8</v>
      </c>
      <c r="F26" s="39">
        <v>4420.3</v>
      </c>
      <c r="G26" s="39">
        <v>4420.3</v>
      </c>
    </row>
    <row r="27" spans="1:7" ht="51">
      <c r="A27" s="67"/>
      <c r="B27" s="5" t="s">
        <v>88</v>
      </c>
      <c r="C27" s="5" t="s">
        <v>94</v>
      </c>
      <c r="D27" s="22" t="s">
        <v>120</v>
      </c>
      <c r="E27" s="39">
        <v>58045.1</v>
      </c>
      <c r="F27" s="39">
        <v>56289.9</v>
      </c>
      <c r="G27" s="39">
        <v>56293.7</v>
      </c>
    </row>
    <row r="28" spans="1:7">
      <c r="A28" s="67"/>
      <c r="B28" s="5" t="s">
        <v>88</v>
      </c>
      <c r="C28" s="5" t="s">
        <v>95</v>
      </c>
      <c r="D28" s="99" t="s">
        <v>288</v>
      </c>
      <c r="E28" s="107">
        <v>8.3000000000000007</v>
      </c>
      <c r="F28" s="107">
        <v>8.6</v>
      </c>
      <c r="G28" s="107">
        <v>98</v>
      </c>
    </row>
    <row r="29" spans="1:7" ht="38.25">
      <c r="A29" s="67"/>
      <c r="B29" s="5" t="s">
        <v>88</v>
      </c>
      <c r="C29" s="5" t="s">
        <v>96</v>
      </c>
      <c r="D29" s="99" t="s">
        <v>10</v>
      </c>
      <c r="E29" s="39">
        <v>14200.3</v>
      </c>
      <c r="F29" s="39">
        <v>13696.9</v>
      </c>
      <c r="G29" s="39">
        <v>13696.9</v>
      </c>
    </row>
    <row r="30" spans="1:7">
      <c r="A30" s="67"/>
      <c r="B30" s="5" t="s">
        <v>88</v>
      </c>
      <c r="C30" s="5" t="s">
        <v>102</v>
      </c>
      <c r="D30" s="99" t="s">
        <v>5</v>
      </c>
      <c r="E30" s="39">
        <v>500</v>
      </c>
      <c r="F30" s="39">
        <v>500</v>
      </c>
      <c r="G30" s="39">
        <v>500</v>
      </c>
    </row>
    <row r="31" spans="1:7">
      <c r="A31" s="67"/>
      <c r="B31" s="5" t="s">
        <v>88</v>
      </c>
      <c r="C31" s="5" t="s">
        <v>9</v>
      </c>
      <c r="D31" s="1" t="s">
        <v>97</v>
      </c>
      <c r="E31" s="39">
        <v>202728.4</v>
      </c>
      <c r="F31" s="39">
        <v>48945.9</v>
      </c>
      <c r="G31" s="39">
        <v>48924.2</v>
      </c>
    </row>
    <row r="32" spans="1:7" ht="33.75" customHeight="1">
      <c r="A32" s="15">
        <v>2</v>
      </c>
      <c r="B32" s="4" t="s">
        <v>93</v>
      </c>
      <c r="C32" s="3"/>
      <c r="D32" s="10" t="s">
        <v>98</v>
      </c>
      <c r="E32" s="92">
        <f>SUM(E33:E35)</f>
        <v>11336.2</v>
      </c>
      <c r="F32" s="92">
        <f t="shared" ref="F32:G32" si="1">SUM(F33:F35)</f>
        <v>9750</v>
      </c>
      <c r="G32" s="92">
        <f t="shared" si="1"/>
        <v>9720.6</v>
      </c>
    </row>
    <row r="33" spans="1:7" ht="15">
      <c r="A33" s="15"/>
      <c r="B33" s="5" t="s">
        <v>93</v>
      </c>
      <c r="C33" s="5" t="s">
        <v>94</v>
      </c>
      <c r="D33" s="99" t="s">
        <v>18</v>
      </c>
      <c r="E33" s="39">
        <v>1414.2</v>
      </c>
      <c r="F33" s="39">
        <v>1414.2</v>
      </c>
      <c r="G33" s="39">
        <v>1414.2</v>
      </c>
    </row>
    <row r="34" spans="1:7" ht="51">
      <c r="A34" s="67"/>
      <c r="B34" s="5" t="s">
        <v>93</v>
      </c>
      <c r="C34" s="5" t="s">
        <v>110</v>
      </c>
      <c r="D34" s="99" t="s">
        <v>372</v>
      </c>
      <c r="E34" s="39">
        <v>9888</v>
      </c>
      <c r="F34" s="39">
        <v>8272.4</v>
      </c>
      <c r="G34" s="39">
        <v>8272.4</v>
      </c>
    </row>
    <row r="35" spans="1:7" ht="38.25">
      <c r="A35" s="67"/>
      <c r="B35" s="5" t="s">
        <v>93</v>
      </c>
      <c r="C35" s="5" t="s">
        <v>121</v>
      </c>
      <c r="D35" s="97" t="s">
        <v>22</v>
      </c>
      <c r="E35" s="39">
        <v>34</v>
      </c>
      <c r="F35" s="39">
        <v>63.4</v>
      </c>
      <c r="G35" s="39">
        <v>34</v>
      </c>
    </row>
    <row r="36" spans="1:7" ht="15.75">
      <c r="A36" s="15">
        <v>3</v>
      </c>
      <c r="B36" s="4" t="s">
        <v>94</v>
      </c>
      <c r="C36" s="3"/>
      <c r="D36" s="10" t="s">
        <v>100</v>
      </c>
      <c r="E36" s="92">
        <f>SUM(E37:E40)</f>
        <v>214843.9</v>
      </c>
      <c r="F36" s="92">
        <f>SUM(F37:F40)</f>
        <v>182614</v>
      </c>
      <c r="G36" s="92">
        <f>SUM(G37:G40)</f>
        <v>180426.30000000002</v>
      </c>
    </row>
    <row r="37" spans="1:7">
      <c r="A37" s="67"/>
      <c r="B37" s="5" t="s">
        <v>94</v>
      </c>
      <c r="C37" s="5" t="s">
        <v>95</v>
      </c>
      <c r="D37" s="1" t="s">
        <v>103</v>
      </c>
      <c r="E37" s="39">
        <v>2660.5</v>
      </c>
      <c r="F37" s="39">
        <v>2222.9</v>
      </c>
      <c r="G37" s="39">
        <v>2222.9</v>
      </c>
    </row>
    <row r="38" spans="1:7">
      <c r="A38" s="67"/>
      <c r="B38" s="5" t="s">
        <v>94</v>
      </c>
      <c r="C38" s="5" t="s">
        <v>101</v>
      </c>
      <c r="D38" s="1" t="s">
        <v>1</v>
      </c>
      <c r="E38" s="39">
        <v>29113.9</v>
      </c>
      <c r="F38" s="39">
        <v>30503.599999999999</v>
      </c>
      <c r="G38" s="39">
        <v>30447.1</v>
      </c>
    </row>
    <row r="39" spans="1:7">
      <c r="A39" s="67"/>
      <c r="B39" s="5" t="s">
        <v>94</v>
      </c>
      <c r="C39" s="5" t="s">
        <v>99</v>
      </c>
      <c r="D39" s="1" t="s">
        <v>198</v>
      </c>
      <c r="E39" s="39">
        <v>180317.5</v>
      </c>
      <c r="F39" s="39">
        <v>148481.29999999999</v>
      </c>
      <c r="G39" s="1">
        <v>146350.1</v>
      </c>
    </row>
    <row r="40" spans="1:7" ht="25.5">
      <c r="A40" s="67"/>
      <c r="B40" s="5" t="s">
        <v>94</v>
      </c>
      <c r="C40" s="5" t="s">
        <v>122</v>
      </c>
      <c r="D40" s="99" t="s">
        <v>4</v>
      </c>
      <c r="E40" s="39">
        <v>2752</v>
      </c>
      <c r="F40" s="39">
        <v>1406.2</v>
      </c>
      <c r="G40" s="39">
        <v>1406.2</v>
      </c>
    </row>
    <row r="41" spans="1:7" ht="15.75">
      <c r="A41" s="15">
        <v>4</v>
      </c>
      <c r="B41" s="4" t="s">
        <v>95</v>
      </c>
      <c r="C41" s="5"/>
      <c r="D41" s="49" t="s">
        <v>47</v>
      </c>
      <c r="E41" s="92">
        <f>SUM(E42:E45)</f>
        <v>292606.60000000003</v>
      </c>
      <c r="F41" s="92">
        <f t="shared" ref="F41:G41" si="2">SUM(F42:F45)</f>
        <v>52075.799999999996</v>
      </c>
      <c r="G41" s="92">
        <f t="shared" si="2"/>
        <v>47947</v>
      </c>
    </row>
    <row r="42" spans="1:7" ht="15">
      <c r="A42" s="15"/>
      <c r="B42" s="16" t="s">
        <v>95</v>
      </c>
      <c r="C42" s="16" t="s">
        <v>88</v>
      </c>
      <c r="D42" s="51" t="s">
        <v>42</v>
      </c>
      <c r="E42" s="41">
        <v>6169.4</v>
      </c>
      <c r="F42" s="39">
        <v>5761.3</v>
      </c>
      <c r="G42" s="39">
        <v>2611.3000000000002</v>
      </c>
    </row>
    <row r="43" spans="1:7" ht="15">
      <c r="A43" s="15"/>
      <c r="B43" s="16" t="s">
        <v>95</v>
      </c>
      <c r="C43" s="16" t="s">
        <v>89</v>
      </c>
      <c r="D43" s="51" t="s">
        <v>41</v>
      </c>
      <c r="E43" s="41">
        <v>63541.9</v>
      </c>
      <c r="F43" s="39">
        <v>13487.8</v>
      </c>
      <c r="G43" s="39">
        <v>12484</v>
      </c>
    </row>
    <row r="44" spans="1:7">
      <c r="A44" s="67"/>
      <c r="B44" s="16" t="s">
        <v>95</v>
      </c>
      <c r="C44" s="16" t="s">
        <v>93</v>
      </c>
      <c r="D44" s="51" t="s">
        <v>48</v>
      </c>
      <c r="E44" s="41">
        <v>221514.4</v>
      </c>
      <c r="F44" s="147">
        <v>31645.8</v>
      </c>
      <c r="G44" s="1">
        <v>31670.799999999999</v>
      </c>
    </row>
    <row r="45" spans="1:7" ht="27" customHeight="1">
      <c r="A45" s="67"/>
      <c r="B45" s="16" t="s">
        <v>95</v>
      </c>
      <c r="C45" s="82" t="s">
        <v>95</v>
      </c>
      <c r="D45" s="97" t="s">
        <v>482</v>
      </c>
      <c r="E45" s="41">
        <v>1380.9</v>
      </c>
      <c r="F45" s="41">
        <v>1180.9000000000001</v>
      </c>
      <c r="G45" s="41">
        <v>1180.9000000000001</v>
      </c>
    </row>
    <row r="46" spans="1:7" ht="15.75">
      <c r="A46" s="15">
        <v>5</v>
      </c>
      <c r="B46" s="4" t="s">
        <v>104</v>
      </c>
      <c r="C46" s="3"/>
      <c r="D46" s="10" t="s">
        <v>105</v>
      </c>
      <c r="E46" s="92">
        <f>SUM(E47:E52)</f>
        <v>692856.09999999986</v>
      </c>
      <c r="F46" s="92">
        <f t="shared" ref="F46:G46" si="3">SUM(F47:F52)</f>
        <v>663468.80000000016</v>
      </c>
      <c r="G46" s="92">
        <f t="shared" si="3"/>
        <v>668464.80000000016</v>
      </c>
    </row>
    <row r="47" spans="1:7">
      <c r="A47" s="67"/>
      <c r="B47" s="5" t="s">
        <v>104</v>
      </c>
      <c r="C47" s="5" t="s">
        <v>88</v>
      </c>
      <c r="D47" s="1" t="s">
        <v>107</v>
      </c>
      <c r="E47" s="39">
        <v>173347.8</v>
      </c>
      <c r="F47" s="39">
        <v>167221.6</v>
      </c>
      <c r="G47" s="39">
        <v>167221.6</v>
      </c>
    </row>
    <row r="48" spans="1:7">
      <c r="A48" s="67"/>
      <c r="B48" s="5" t="s">
        <v>104</v>
      </c>
      <c r="C48" s="5" t="s">
        <v>89</v>
      </c>
      <c r="D48" s="1" t="s">
        <v>108</v>
      </c>
      <c r="E48" s="39">
        <v>421057.1</v>
      </c>
      <c r="F48" s="39">
        <v>405158.2</v>
      </c>
      <c r="G48" s="39">
        <v>410154.2</v>
      </c>
    </row>
    <row r="49" spans="1:7">
      <c r="A49" s="67"/>
      <c r="B49" s="5" t="s">
        <v>104</v>
      </c>
      <c r="C49" s="5" t="s">
        <v>93</v>
      </c>
      <c r="D49" s="1" t="s">
        <v>156</v>
      </c>
      <c r="E49" s="39">
        <v>69738.5</v>
      </c>
      <c r="F49" s="1">
        <v>67367.8</v>
      </c>
      <c r="G49" s="1">
        <v>67367.8</v>
      </c>
    </row>
    <row r="50" spans="1:7" ht="25.5">
      <c r="A50" s="67"/>
      <c r="B50" s="5" t="s">
        <v>104</v>
      </c>
      <c r="C50" s="5" t="s">
        <v>95</v>
      </c>
      <c r="D50" s="99" t="s">
        <v>2</v>
      </c>
      <c r="E50" s="39">
        <v>193.2</v>
      </c>
      <c r="F50" s="39">
        <v>130</v>
      </c>
      <c r="G50" s="39">
        <v>130</v>
      </c>
    </row>
    <row r="51" spans="1:7">
      <c r="A51" s="67"/>
      <c r="B51" s="5" t="s">
        <v>104</v>
      </c>
      <c r="C51" s="5" t="s">
        <v>104</v>
      </c>
      <c r="D51" s="1" t="s">
        <v>155</v>
      </c>
      <c r="E51" s="39">
        <v>12345</v>
      </c>
      <c r="F51" s="1">
        <v>7727.4</v>
      </c>
      <c r="G51" s="1">
        <v>7727.4</v>
      </c>
    </row>
    <row r="52" spans="1:7">
      <c r="A52" s="67"/>
      <c r="B52" s="5" t="s">
        <v>104</v>
      </c>
      <c r="C52" s="5" t="s">
        <v>99</v>
      </c>
      <c r="D52" s="1" t="s">
        <v>109</v>
      </c>
      <c r="E52" s="39">
        <v>16174.5</v>
      </c>
      <c r="F52" s="39">
        <v>15863.8</v>
      </c>
      <c r="G52" s="39">
        <v>15863.8</v>
      </c>
    </row>
    <row r="53" spans="1:7" ht="15.75">
      <c r="A53" s="15">
        <v>6</v>
      </c>
      <c r="B53" s="4" t="s">
        <v>101</v>
      </c>
      <c r="C53" s="3"/>
      <c r="D53" s="10" t="s">
        <v>20</v>
      </c>
      <c r="E53" s="92">
        <f>SUM(E54:E55)</f>
        <v>97692</v>
      </c>
      <c r="F53" s="92">
        <f t="shared" ref="F53:G53" si="4">SUM(F54:F55)</f>
        <v>79728.3</v>
      </c>
      <c r="G53" s="92">
        <f t="shared" si="4"/>
        <v>80928.3</v>
      </c>
    </row>
    <row r="54" spans="1:7">
      <c r="A54" s="67"/>
      <c r="B54" s="5" t="s">
        <v>101</v>
      </c>
      <c r="C54" s="5" t="s">
        <v>88</v>
      </c>
      <c r="D54" s="1" t="s">
        <v>106</v>
      </c>
      <c r="E54" s="39">
        <v>93553.4</v>
      </c>
      <c r="F54" s="1">
        <v>75699.8</v>
      </c>
      <c r="G54" s="1">
        <v>76899.8</v>
      </c>
    </row>
    <row r="55" spans="1:7" ht="25.5">
      <c r="A55" s="67"/>
      <c r="B55" s="5" t="s">
        <v>101</v>
      </c>
      <c r="C55" s="5" t="s">
        <v>94</v>
      </c>
      <c r="D55" s="99" t="s">
        <v>7</v>
      </c>
      <c r="E55" s="39">
        <v>4138.6000000000004</v>
      </c>
      <c r="F55" s="39">
        <v>4028.5</v>
      </c>
      <c r="G55" s="39">
        <v>4028.5</v>
      </c>
    </row>
    <row r="56" spans="1:7" ht="15.75">
      <c r="A56" s="15">
        <v>7</v>
      </c>
      <c r="B56" s="4" t="s">
        <v>110</v>
      </c>
      <c r="C56" s="3"/>
      <c r="D56" s="10" t="s">
        <v>111</v>
      </c>
      <c r="E56" s="92">
        <f>SUM(E57:E59)</f>
        <v>40201.5</v>
      </c>
      <c r="F56" s="92">
        <f t="shared" ref="F56:G56" si="5">SUM(F57:F59)</f>
        <v>22431.1</v>
      </c>
      <c r="G56" s="92">
        <f t="shared" si="5"/>
        <v>24288.2</v>
      </c>
    </row>
    <row r="57" spans="1:7">
      <c r="A57" s="67"/>
      <c r="B57" s="5" t="s">
        <v>110</v>
      </c>
      <c r="C57" s="5" t="s">
        <v>88</v>
      </c>
      <c r="D57" s="1" t="s">
        <v>112</v>
      </c>
      <c r="E57" s="39">
        <v>2338.3000000000002</v>
      </c>
      <c r="F57" s="39">
        <v>2338.3000000000002</v>
      </c>
      <c r="G57" s="39">
        <v>2338.3000000000002</v>
      </c>
    </row>
    <row r="58" spans="1:7">
      <c r="A58" s="67"/>
      <c r="B58" s="5" t="s">
        <v>110</v>
      </c>
      <c r="C58" s="5" t="s">
        <v>93</v>
      </c>
      <c r="D58" s="1" t="s">
        <v>116</v>
      </c>
      <c r="E58" s="39">
        <v>1660</v>
      </c>
      <c r="F58" s="39">
        <v>1610</v>
      </c>
      <c r="G58" s="39">
        <v>1610</v>
      </c>
    </row>
    <row r="59" spans="1:7">
      <c r="A59" s="67"/>
      <c r="B59" s="5" t="s">
        <v>110</v>
      </c>
      <c r="C59" s="5" t="s">
        <v>94</v>
      </c>
      <c r="D59" s="1" t="s">
        <v>13</v>
      </c>
      <c r="E59" s="39">
        <v>36203.199999999997</v>
      </c>
      <c r="F59" s="39">
        <v>18482.8</v>
      </c>
      <c r="G59" s="39">
        <v>20339.900000000001</v>
      </c>
    </row>
    <row r="60" spans="1:7" ht="15.75">
      <c r="A60" s="15">
        <v>8</v>
      </c>
      <c r="B60" s="4" t="s">
        <v>102</v>
      </c>
      <c r="C60" s="5"/>
      <c r="D60" s="10" t="s">
        <v>123</v>
      </c>
      <c r="E60" s="92">
        <f>SUM(E61:E61)</f>
        <v>6706.1</v>
      </c>
      <c r="F60" s="92">
        <f t="shared" ref="F60:G60" si="6">SUM(F61:F61)</f>
        <v>706.1</v>
      </c>
      <c r="G60" s="92">
        <f t="shared" si="6"/>
        <v>706.1</v>
      </c>
    </row>
    <row r="61" spans="1:7">
      <c r="A61" s="67"/>
      <c r="B61" s="5" t="s">
        <v>102</v>
      </c>
      <c r="C61" s="5" t="s">
        <v>89</v>
      </c>
      <c r="D61" s="99" t="s">
        <v>6</v>
      </c>
      <c r="E61" s="39">
        <v>6706.1</v>
      </c>
      <c r="F61" s="39">
        <v>706.1</v>
      </c>
      <c r="G61" s="39">
        <v>706.1</v>
      </c>
    </row>
    <row r="62" spans="1:7" ht="15.75">
      <c r="A62" s="15">
        <v>9</v>
      </c>
      <c r="B62" s="4" t="s">
        <v>122</v>
      </c>
      <c r="C62" s="5"/>
      <c r="D62" s="10" t="s">
        <v>8</v>
      </c>
      <c r="E62" s="92">
        <f>SUM(E63:E63)</f>
        <v>4480.7</v>
      </c>
      <c r="F62" s="92">
        <f t="shared" ref="F62:G62" si="7">SUM(F63:F63)</f>
        <v>3538</v>
      </c>
      <c r="G62" s="92">
        <f t="shared" si="7"/>
        <v>3538</v>
      </c>
    </row>
    <row r="63" spans="1:7" ht="25.5">
      <c r="A63" s="67"/>
      <c r="B63" s="5" t="s">
        <v>122</v>
      </c>
      <c r="C63" s="5" t="s">
        <v>94</v>
      </c>
      <c r="D63" s="97" t="s">
        <v>14</v>
      </c>
      <c r="E63" s="39">
        <v>4480.7</v>
      </c>
      <c r="F63" s="39">
        <v>3538</v>
      </c>
      <c r="G63" s="39">
        <v>3538</v>
      </c>
    </row>
    <row r="64" spans="1:7" ht="31.5">
      <c r="A64" s="15">
        <v>10</v>
      </c>
      <c r="B64" s="4" t="s">
        <v>9</v>
      </c>
      <c r="C64" s="5"/>
      <c r="D64" s="10" t="s">
        <v>604</v>
      </c>
      <c r="E64" s="92">
        <f>SUM(E65:E65)</f>
        <v>25</v>
      </c>
      <c r="F64" s="92">
        <f t="shared" ref="F64:G64" si="8">SUM(F65:F65)</f>
        <v>0</v>
      </c>
      <c r="G64" s="92">
        <f t="shared" si="8"/>
        <v>0</v>
      </c>
    </row>
    <row r="65" spans="1:7" ht="25.5">
      <c r="A65" s="67"/>
      <c r="B65" s="146">
        <v>13</v>
      </c>
      <c r="C65" s="5" t="s">
        <v>88</v>
      </c>
      <c r="D65" s="99" t="s">
        <v>605</v>
      </c>
      <c r="E65" s="39">
        <v>25</v>
      </c>
      <c r="F65" s="39"/>
      <c r="G65" s="39"/>
    </row>
    <row r="67" spans="1:7" s="19" customFormat="1">
      <c r="B67" s="19" t="s">
        <v>79</v>
      </c>
    </row>
  </sheetData>
  <mergeCells count="8">
    <mergeCell ref="A16:G16"/>
    <mergeCell ref="A19:A21"/>
    <mergeCell ref="B19:B21"/>
    <mergeCell ref="C19:C21"/>
    <mergeCell ref="D19:D21"/>
    <mergeCell ref="E19:G19"/>
    <mergeCell ref="E20:E21"/>
    <mergeCell ref="F20:G20"/>
  </mergeCells>
  <phoneticPr fontId="2" type="noConversion"/>
  <pageMargins left="0.75" right="0.75" top="1" bottom="1" header="0.5" footer="0.5"/>
  <pageSetup paperSize="9" scale="97"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dimension ref="A1:M632"/>
  <sheetViews>
    <sheetView tabSelected="1" view="pageBreakPreview" topLeftCell="A559" zoomScale="60" zoomScaleNormal="100" workbookViewId="0">
      <selection activeCell="E361" sqref="E361"/>
    </sheetView>
  </sheetViews>
  <sheetFormatPr defaultColWidth="9.140625" defaultRowHeight="12.75"/>
  <cols>
    <col min="1" max="1" width="2.5703125" customWidth="1"/>
    <col min="2" max="2" width="2.42578125" customWidth="1"/>
    <col min="3" max="3" width="11.5703125" customWidth="1"/>
    <col min="4" max="4" width="3.28515625" customWidth="1"/>
    <col min="5" max="5" width="35.28515625" customWidth="1"/>
    <col min="6" max="6" width="11.28515625" customWidth="1"/>
    <col min="7" max="7" width="11.140625" customWidth="1"/>
    <col min="8" max="8" width="10.85546875" customWidth="1"/>
    <col min="10" max="10" width="10.140625" bestFit="1" customWidth="1"/>
  </cols>
  <sheetData>
    <row r="1" spans="1:8">
      <c r="E1" s="85" t="s">
        <v>567</v>
      </c>
      <c r="F1" s="85"/>
      <c r="G1" s="86"/>
      <c r="H1" s="86"/>
    </row>
    <row r="2" spans="1:8">
      <c r="E2" s="85" t="s">
        <v>569</v>
      </c>
      <c r="F2" s="85"/>
      <c r="G2" s="86"/>
      <c r="H2" s="86"/>
    </row>
    <row r="3" spans="1:8">
      <c r="E3" s="85" t="s">
        <v>783</v>
      </c>
      <c r="F3" s="85"/>
      <c r="G3" s="86"/>
      <c r="H3" s="86"/>
    </row>
    <row r="4" spans="1:8" ht="18">
      <c r="E4" s="85" t="s">
        <v>625</v>
      </c>
      <c r="F4" s="280"/>
      <c r="G4" s="86"/>
      <c r="H4" s="86"/>
    </row>
    <row r="5" spans="1:8">
      <c r="E5" s="85" t="s">
        <v>692</v>
      </c>
      <c r="F5" s="85"/>
      <c r="G5" s="86"/>
      <c r="H5" s="86"/>
    </row>
    <row r="6" spans="1:8" s="192" customFormat="1">
      <c r="E6" s="85" t="s">
        <v>143</v>
      </c>
      <c r="F6" s="85"/>
      <c r="G6" s="86"/>
      <c r="H6" s="86"/>
    </row>
    <row r="7" spans="1:8" s="192" customFormat="1">
      <c r="E7" s="85" t="s">
        <v>660</v>
      </c>
      <c r="F7" s="85"/>
      <c r="G7" s="86"/>
      <c r="H7" s="86"/>
    </row>
    <row r="8" spans="1:8" s="192" customFormat="1">
      <c r="E8" s="85"/>
      <c r="F8" s="85"/>
      <c r="G8" s="86"/>
      <c r="H8" s="86"/>
    </row>
    <row r="9" spans="1:8" s="192" customFormat="1">
      <c r="E9" s="85" t="s">
        <v>567</v>
      </c>
      <c r="F9" s="85"/>
      <c r="G9" s="86"/>
      <c r="H9" s="86"/>
    </row>
    <row r="10" spans="1:8" s="192" customFormat="1">
      <c r="E10" s="85" t="s">
        <v>370</v>
      </c>
      <c r="F10" s="85"/>
      <c r="G10" s="86"/>
      <c r="H10" s="86"/>
    </row>
    <row r="11" spans="1:8" s="192" customFormat="1">
      <c r="E11" s="85" t="s">
        <v>695</v>
      </c>
      <c r="F11" s="85"/>
      <c r="G11" s="86"/>
      <c r="H11" s="86"/>
    </row>
    <row r="12" spans="1:8" s="192" customFormat="1">
      <c r="E12" s="85" t="s">
        <v>143</v>
      </c>
      <c r="F12" s="85"/>
      <c r="G12" s="86"/>
      <c r="H12" s="86"/>
    </row>
    <row r="13" spans="1:8" s="192" customFormat="1">
      <c r="E13" s="85" t="s">
        <v>660</v>
      </c>
      <c r="F13" s="85"/>
      <c r="G13" s="86"/>
      <c r="H13" s="86"/>
    </row>
    <row r="14" spans="1:8" s="192" customFormat="1">
      <c r="E14" s="85"/>
      <c r="F14" s="85"/>
      <c r="G14" s="86"/>
      <c r="H14" s="86"/>
    </row>
    <row r="15" spans="1:8" s="192" customFormat="1">
      <c r="E15" s="85"/>
      <c r="F15" s="85"/>
      <c r="G15" s="86"/>
      <c r="H15" s="86"/>
    </row>
    <row r="16" spans="1:8" ht="60" customHeight="1">
      <c r="A16" s="244" t="s">
        <v>663</v>
      </c>
      <c r="B16" s="264"/>
      <c r="C16" s="264"/>
      <c r="D16" s="264"/>
      <c r="E16" s="264"/>
      <c r="F16" s="264"/>
      <c r="G16" s="265"/>
      <c r="H16" s="265"/>
    </row>
    <row r="18" spans="1:8">
      <c r="F18" s="6"/>
    </row>
    <row r="19" spans="1:8">
      <c r="A19" s="248" t="s">
        <v>117</v>
      </c>
      <c r="B19" s="248" t="s">
        <v>118</v>
      </c>
      <c r="C19" s="248" t="s">
        <v>119</v>
      </c>
      <c r="D19" s="248" t="s">
        <v>113</v>
      </c>
      <c r="E19" s="248" t="s">
        <v>90</v>
      </c>
      <c r="F19" s="263" t="s">
        <v>27</v>
      </c>
      <c r="G19" s="243"/>
      <c r="H19" s="243"/>
    </row>
    <row r="20" spans="1:8">
      <c r="A20" s="249"/>
      <c r="B20" s="249"/>
      <c r="C20" s="249"/>
      <c r="D20" s="249"/>
      <c r="E20" s="249"/>
      <c r="F20" s="254" t="s">
        <v>468</v>
      </c>
      <c r="G20" s="243" t="s">
        <v>140</v>
      </c>
      <c r="H20" s="243"/>
    </row>
    <row r="21" spans="1:8">
      <c r="A21" s="250"/>
      <c r="B21" s="250"/>
      <c r="C21" s="250"/>
      <c r="D21" s="250"/>
      <c r="E21" s="250"/>
      <c r="F21" s="255"/>
      <c r="G21" s="1" t="s">
        <v>594</v>
      </c>
      <c r="H21" s="1" t="s">
        <v>661</v>
      </c>
    </row>
    <row r="22" spans="1:8">
      <c r="A22" s="2">
        <v>1</v>
      </c>
      <c r="B22" s="2">
        <v>2</v>
      </c>
      <c r="C22" s="2">
        <v>3</v>
      </c>
      <c r="D22" s="2">
        <v>4</v>
      </c>
      <c r="E22" s="2">
        <v>5</v>
      </c>
      <c r="F22" s="2">
        <v>6</v>
      </c>
      <c r="G22" s="2">
        <v>7</v>
      </c>
      <c r="H22" s="2">
        <v>8</v>
      </c>
    </row>
    <row r="23" spans="1:8" ht="18">
      <c r="A23" s="12"/>
      <c r="B23" s="12"/>
      <c r="C23" s="12"/>
      <c r="D23" s="12"/>
      <c r="E23" s="9" t="s">
        <v>92</v>
      </c>
      <c r="F23" s="59">
        <f>F24+F109+F152+F250+F379+F530+F569+F600+F612+F628</f>
        <v>1643120.7</v>
      </c>
      <c r="G23" s="59">
        <f>G24+G109+G152+G250+G379+G530+G569+G600+G612+G628</f>
        <v>1140440.0000000005</v>
      </c>
      <c r="H23" s="59">
        <f>H24+H109+H152+H250+H379+H530+H569+H600+H612+H628</f>
        <v>1142218.7000000002</v>
      </c>
    </row>
    <row r="24" spans="1:8" ht="31.5">
      <c r="A24" s="4" t="s">
        <v>88</v>
      </c>
      <c r="B24" s="11"/>
      <c r="C24" s="11"/>
      <c r="D24" s="11"/>
      <c r="E24" s="10" t="s">
        <v>91</v>
      </c>
      <c r="F24" s="92">
        <f>F25+F30+F37+F47+F52+F64+F69</f>
        <v>282372.59999999998</v>
      </c>
      <c r="G24" s="92">
        <f>G25+G30+G37+G47+G52+G64+G69</f>
        <v>126127.9</v>
      </c>
      <c r="H24" s="92">
        <f>H25+H30+H37+H47+H52+H64+H69</f>
        <v>126199.4</v>
      </c>
    </row>
    <row r="25" spans="1:8" ht="51">
      <c r="A25" s="30" t="s">
        <v>88</v>
      </c>
      <c r="B25" s="30" t="s">
        <v>89</v>
      </c>
      <c r="C25" s="30"/>
      <c r="D25" s="30"/>
      <c r="E25" s="46" t="s">
        <v>17</v>
      </c>
      <c r="F25" s="40">
        <f t="shared" ref="F25:H28" si="0">F26</f>
        <v>2347.7000000000003</v>
      </c>
      <c r="G25" s="40">
        <f t="shared" si="0"/>
        <v>2266.3000000000002</v>
      </c>
      <c r="H25" s="40">
        <f t="shared" si="0"/>
        <v>2266.3000000000002</v>
      </c>
    </row>
    <row r="26" spans="1:8" ht="25.5">
      <c r="A26" s="16" t="s">
        <v>88</v>
      </c>
      <c r="B26" s="16" t="s">
        <v>89</v>
      </c>
      <c r="C26" s="79">
        <v>9900000000</v>
      </c>
      <c r="D26" s="16"/>
      <c r="E26" s="55" t="s">
        <v>144</v>
      </c>
      <c r="F26" s="41">
        <f t="shared" si="0"/>
        <v>2347.7000000000003</v>
      </c>
      <c r="G26" s="41">
        <f t="shared" si="0"/>
        <v>2266.3000000000002</v>
      </c>
      <c r="H26" s="41">
        <f t="shared" si="0"/>
        <v>2266.3000000000002</v>
      </c>
    </row>
    <row r="27" spans="1:8" ht="38.25">
      <c r="A27" s="16" t="s">
        <v>88</v>
      </c>
      <c r="B27" s="16" t="s">
        <v>89</v>
      </c>
      <c r="C27" s="79">
        <v>9980000000</v>
      </c>
      <c r="D27" s="16"/>
      <c r="E27" s="54" t="s">
        <v>29</v>
      </c>
      <c r="F27" s="41">
        <f t="shared" si="0"/>
        <v>2347.7000000000003</v>
      </c>
      <c r="G27" s="41">
        <f t="shared" si="0"/>
        <v>2266.3000000000002</v>
      </c>
      <c r="H27" s="41">
        <f t="shared" si="0"/>
        <v>2266.3000000000002</v>
      </c>
    </row>
    <row r="28" spans="1:8">
      <c r="A28" s="16" t="s">
        <v>88</v>
      </c>
      <c r="B28" s="16" t="s">
        <v>89</v>
      </c>
      <c r="C28" s="79">
        <v>9980022100</v>
      </c>
      <c r="D28" s="16"/>
      <c r="E28" s="99" t="s">
        <v>114</v>
      </c>
      <c r="F28" s="39">
        <f t="shared" si="0"/>
        <v>2347.7000000000003</v>
      </c>
      <c r="G28" s="39">
        <f t="shared" si="0"/>
        <v>2266.3000000000002</v>
      </c>
      <c r="H28" s="39">
        <f t="shared" si="0"/>
        <v>2266.3000000000002</v>
      </c>
    </row>
    <row r="29" spans="1:8" ht="38.25">
      <c r="A29" s="16" t="s">
        <v>88</v>
      </c>
      <c r="B29" s="16" t="s">
        <v>89</v>
      </c>
      <c r="C29" s="79">
        <v>9980022100</v>
      </c>
      <c r="D29" s="16" t="s">
        <v>62</v>
      </c>
      <c r="E29" s="99" t="s">
        <v>78</v>
      </c>
      <c r="F29" s="39">
        <f>2266.3+81.4</f>
        <v>2347.7000000000003</v>
      </c>
      <c r="G29" s="39">
        <v>2266.3000000000002</v>
      </c>
      <c r="H29" s="39">
        <v>2266.3000000000002</v>
      </c>
    </row>
    <row r="30" spans="1:8" ht="64.5">
      <c r="A30" s="30" t="s">
        <v>88</v>
      </c>
      <c r="B30" s="30" t="s">
        <v>93</v>
      </c>
      <c r="C30" s="31"/>
      <c r="D30" s="31"/>
      <c r="E30" s="48" t="s">
        <v>127</v>
      </c>
      <c r="F30" s="43">
        <f>F31</f>
        <v>4542.8</v>
      </c>
      <c r="G30" s="43">
        <f>G31</f>
        <v>4420.3</v>
      </c>
      <c r="H30" s="43">
        <f>H31</f>
        <v>4420.3</v>
      </c>
    </row>
    <row r="31" spans="1:8" ht="38.25">
      <c r="A31" s="16" t="s">
        <v>88</v>
      </c>
      <c r="B31" s="16" t="s">
        <v>93</v>
      </c>
      <c r="C31" s="79">
        <v>9990000000</v>
      </c>
      <c r="D31" s="16"/>
      <c r="E31" s="54" t="s">
        <v>28</v>
      </c>
      <c r="F31" s="41">
        <f>F32+F34</f>
        <v>4542.8</v>
      </c>
      <c r="G31" s="41">
        <f>G32+G34</f>
        <v>4420.3</v>
      </c>
      <c r="H31" s="41">
        <f>H32+H34</f>
        <v>4420.3</v>
      </c>
    </row>
    <row r="32" spans="1:8">
      <c r="A32" s="16" t="s">
        <v>88</v>
      </c>
      <c r="B32" s="16" t="s">
        <v>93</v>
      </c>
      <c r="C32" s="79">
        <v>9990022400</v>
      </c>
      <c r="D32" s="16"/>
      <c r="E32" s="98" t="s">
        <v>139</v>
      </c>
      <c r="F32" s="41">
        <f>F33</f>
        <v>1714.7</v>
      </c>
      <c r="G32" s="41">
        <f>G33</f>
        <v>1652.8</v>
      </c>
      <c r="H32" s="41">
        <f>H33</f>
        <v>1652.8</v>
      </c>
    </row>
    <row r="33" spans="1:8" ht="38.25">
      <c r="A33" s="16" t="s">
        <v>88</v>
      </c>
      <c r="B33" s="16" t="s">
        <v>93</v>
      </c>
      <c r="C33" s="79">
        <v>9990022400</v>
      </c>
      <c r="D33" s="16" t="s">
        <v>62</v>
      </c>
      <c r="E33" s="55" t="s">
        <v>63</v>
      </c>
      <c r="F33" s="39">
        <f>1652.8+61.9</f>
        <v>1714.7</v>
      </c>
      <c r="G33" s="39">
        <v>1652.8</v>
      </c>
      <c r="H33" s="39">
        <v>1652.8</v>
      </c>
    </row>
    <row r="34" spans="1:8" ht="23.25" customHeight="1">
      <c r="A34" s="16" t="s">
        <v>88</v>
      </c>
      <c r="B34" s="16" t="s">
        <v>93</v>
      </c>
      <c r="C34" s="79">
        <v>9990022500</v>
      </c>
      <c r="D34" s="21"/>
      <c r="E34" s="99" t="s">
        <v>593</v>
      </c>
      <c r="F34" s="41">
        <f>SUM(F35:F36)</f>
        <v>2828.1</v>
      </c>
      <c r="G34" s="41">
        <f>SUM(G35:G36)</f>
        <v>2767.5</v>
      </c>
      <c r="H34" s="41">
        <f>SUM(H35:H36)</f>
        <v>2767.5</v>
      </c>
    </row>
    <row r="35" spans="1:8" ht="38.25">
      <c r="A35" s="16" t="s">
        <v>88</v>
      </c>
      <c r="B35" s="16" t="s">
        <v>93</v>
      </c>
      <c r="C35" s="79">
        <v>9990022500</v>
      </c>
      <c r="D35" s="16" t="s">
        <v>62</v>
      </c>
      <c r="E35" s="55" t="s">
        <v>63</v>
      </c>
      <c r="F35" s="39">
        <f>2650.5+60.6</f>
        <v>2711.1</v>
      </c>
      <c r="G35" s="39">
        <v>2650.5</v>
      </c>
      <c r="H35" s="39">
        <v>2650.5</v>
      </c>
    </row>
    <row r="36" spans="1:8" ht="38.25">
      <c r="A36" s="16" t="s">
        <v>88</v>
      </c>
      <c r="B36" s="16" t="s">
        <v>93</v>
      </c>
      <c r="C36" s="79">
        <v>9990022500</v>
      </c>
      <c r="D36" s="82" t="s">
        <v>211</v>
      </c>
      <c r="E36" s="98" t="s">
        <v>212</v>
      </c>
      <c r="F36" s="39">
        <v>117</v>
      </c>
      <c r="G36" s="39">
        <v>117</v>
      </c>
      <c r="H36" s="39">
        <v>117</v>
      </c>
    </row>
    <row r="37" spans="1:8" s="32" customFormat="1" ht="76.5">
      <c r="A37" s="30" t="s">
        <v>88</v>
      </c>
      <c r="B37" s="30" t="s">
        <v>94</v>
      </c>
      <c r="C37" s="30"/>
      <c r="D37" s="30"/>
      <c r="E37" s="46" t="s">
        <v>124</v>
      </c>
      <c r="F37" s="40">
        <f>F38</f>
        <v>58045.099999999991</v>
      </c>
      <c r="G37" s="40">
        <f>G38</f>
        <v>56289.899999999994</v>
      </c>
      <c r="H37" s="40">
        <f>H38</f>
        <v>56293.7</v>
      </c>
    </row>
    <row r="38" spans="1:8" ht="25.5">
      <c r="A38" s="16" t="s">
        <v>88</v>
      </c>
      <c r="B38" s="16" t="s">
        <v>94</v>
      </c>
      <c r="C38" s="79">
        <v>9900000000</v>
      </c>
      <c r="D38" s="16"/>
      <c r="E38" s="55" t="s">
        <v>144</v>
      </c>
      <c r="F38" s="39">
        <f>F39+F42</f>
        <v>58045.099999999991</v>
      </c>
      <c r="G38" s="39">
        <f>G39+G42</f>
        <v>56289.899999999994</v>
      </c>
      <c r="H38" s="39">
        <f>H39+H42</f>
        <v>56293.7</v>
      </c>
    </row>
    <row r="39" spans="1:8" ht="25.5">
      <c r="A39" s="16" t="s">
        <v>88</v>
      </c>
      <c r="B39" s="16" t="s">
        <v>94</v>
      </c>
      <c r="C39" s="79">
        <v>9930000000</v>
      </c>
      <c r="D39" s="16"/>
      <c r="E39" s="22" t="s">
        <v>40</v>
      </c>
      <c r="F39" s="39">
        <f>F40</f>
        <v>478.1</v>
      </c>
      <c r="G39" s="39">
        <f>G40</f>
        <v>481.7</v>
      </c>
      <c r="H39" s="39">
        <f>H40</f>
        <v>485.5</v>
      </c>
    </row>
    <row r="40" spans="1:8" ht="62.25" customHeight="1">
      <c r="A40" s="16" t="s">
        <v>88</v>
      </c>
      <c r="B40" s="16" t="s">
        <v>94</v>
      </c>
      <c r="C40" s="79">
        <v>9930010510</v>
      </c>
      <c r="D40" s="16"/>
      <c r="E40" s="22" t="s">
        <v>15</v>
      </c>
      <c r="F40" s="39">
        <f>F41</f>
        <v>478.1</v>
      </c>
      <c r="G40" s="39">
        <f t="shared" ref="G40:H40" si="1">G41</f>
        <v>481.7</v>
      </c>
      <c r="H40" s="39">
        <f t="shared" si="1"/>
        <v>485.5</v>
      </c>
    </row>
    <row r="41" spans="1:8" ht="38.25">
      <c r="A41" s="16" t="s">
        <v>88</v>
      </c>
      <c r="B41" s="16" t="s">
        <v>94</v>
      </c>
      <c r="C41" s="79">
        <v>9930010510</v>
      </c>
      <c r="D41" s="16" t="s">
        <v>62</v>
      </c>
      <c r="E41" s="102" t="s">
        <v>63</v>
      </c>
      <c r="F41" s="39">
        <v>478.1</v>
      </c>
      <c r="G41" s="39">
        <v>481.7</v>
      </c>
      <c r="H41" s="39">
        <v>485.5</v>
      </c>
    </row>
    <row r="42" spans="1:8" ht="38.25">
      <c r="A42" s="16" t="s">
        <v>88</v>
      </c>
      <c r="B42" s="16" t="s">
        <v>94</v>
      </c>
      <c r="C42" s="79">
        <v>9980000000</v>
      </c>
      <c r="D42" s="16"/>
      <c r="E42" s="54" t="s">
        <v>29</v>
      </c>
      <c r="F42" s="39">
        <f>F43</f>
        <v>57566.999999999993</v>
      </c>
      <c r="G42" s="39">
        <f>G43</f>
        <v>55808.2</v>
      </c>
      <c r="H42" s="39">
        <f>H43</f>
        <v>55808.2</v>
      </c>
    </row>
    <row r="43" spans="1:8">
      <c r="A43" s="16" t="s">
        <v>88</v>
      </c>
      <c r="B43" s="16" t="s">
        <v>94</v>
      </c>
      <c r="C43" s="138">
        <v>9980022200</v>
      </c>
      <c r="D43" s="21"/>
      <c r="E43" s="99" t="s">
        <v>115</v>
      </c>
      <c r="F43" s="39">
        <f>SUM(F44:F46)</f>
        <v>57566.999999999993</v>
      </c>
      <c r="G43" s="39">
        <f t="shared" ref="G43:H43" si="2">SUM(G44:G46)</f>
        <v>55808.2</v>
      </c>
      <c r="H43" s="39">
        <f t="shared" si="2"/>
        <v>55808.2</v>
      </c>
    </row>
    <row r="44" spans="1:8" ht="38.25">
      <c r="A44" s="16" t="s">
        <v>88</v>
      </c>
      <c r="B44" s="16" t="s">
        <v>94</v>
      </c>
      <c r="C44" s="138">
        <v>9980022200</v>
      </c>
      <c r="D44" s="16" t="s">
        <v>62</v>
      </c>
      <c r="E44" s="55" t="s">
        <v>63</v>
      </c>
      <c r="F44" s="39">
        <f>53934.1+1687.7-27.8</f>
        <v>55593.999999999993</v>
      </c>
      <c r="G44" s="39">
        <v>53934.1</v>
      </c>
      <c r="H44" s="39">
        <v>53934.1</v>
      </c>
    </row>
    <row r="45" spans="1:8" ht="38.25">
      <c r="A45" s="16" t="s">
        <v>88</v>
      </c>
      <c r="B45" s="16" t="s">
        <v>94</v>
      </c>
      <c r="C45" s="138">
        <v>9980022200</v>
      </c>
      <c r="D45" s="82" t="s">
        <v>211</v>
      </c>
      <c r="E45" s="98" t="s">
        <v>212</v>
      </c>
      <c r="F45" s="39">
        <f>1874.1+71.1</f>
        <v>1945.1999999999998</v>
      </c>
      <c r="G45" s="39">
        <v>1874.1</v>
      </c>
      <c r="H45" s="39">
        <v>1874.1</v>
      </c>
    </row>
    <row r="46" spans="1:8" s="239" customFormat="1" ht="38.25">
      <c r="A46" s="16" t="s">
        <v>88</v>
      </c>
      <c r="B46" s="16" t="s">
        <v>94</v>
      </c>
      <c r="C46" s="238">
        <v>9980022200</v>
      </c>
      <c r="D46" s="82" t="s">
        <v>260</v>
      </c>
      <c r="E46" s="98" t="s">
        <v>249</v>
      </c>
      <c r="F46" s="39">
        <v>27.8</v>
      </c>
      <c r="G46" s="39">
        <v>0</v>
      </c>
      <c r="H46" s="39">
        <v>0</v>
      </c>
    </row>
    <row r="47" spans="1:8" ht="14.25">
      <c r="A47" s="35" t="s">
        <v>88</v>
      </c>
      <c r="B47" s="35" t="s">
        <v>95</v>
      </c>
      <c r="C47" s="35"/>
      <c r="D47" s="35"/>
      <c r="E47" s="46" t="s">
        <v>288</v>
      </c>
      <c r="F47" s="42">
        <f>SUM(F48)</f>
        <v>8.3000000000000007</v>
      </c>
      <c r="G47" s="42">
        <f>SUM(G48)</f>
        <v>8.6</v>
      </c>
      <c r="H47" s="42">
        <f>SUM(H48)</f>
        <v>98</v>
      </c>
    </row>
    <row r="48" spans="1:8" ht="25.5">
      <c r="A48" s="16" t="s">
        <v>88</v>
      </c>
      <c r="B48" s="82" t="s">
        <v>95</v>
      </c>
      <c r="C48" s="79">
        <v>9900000000</v>
      </c>
      <c r="D48" s="16"/>
      <c r="E48" s="55" t="s">
        <v>145</v>
      </c>
      <c r="F48" s="39">
        <f t="shared" ref="F48:H50" si="3">F49</f>
        <v>8.3000000000000007</v>
      </c>
      <c r="G48" s="39">
        <f t="shared" si="3"/>
        <v>8.6</v>
      </c>
      <c r="H48" s="39">
        <f t="shared" si="3"/>
        <v>98</v>
      </c>
    </row>
    <row r="49" spans="1:8" ht="25.5">
      <c r="A49" s="16" t="s">
        <v>88</v>
      </c>
      <c r="B49" s="82" t="s">
        <v>95</v>
      </c>
      <c r="C49" s="79">
        <v>9930000000</v>
      </c>
      <c r="D49" s="16"/>
      <c r="E49" s="22" t="s">
        <v>40</v>
      </c>
      <c r="F49" s="39">
        <f t="shared" si="3"/>
        <v>8.3000000000000007</v>
      </c>
      <c r="G49" s="39">
        <f t="shared" si="3"/>
        <v>8.6</v>
      </c>
      <c r="H49" s="39">
        <f t="shared" si="3"/>
        <v>98</v>
      </c>
    </row>
    <row r="50" spans="1:8" ht="63.75">
      <c r="A50" s="16" t="s">
        <v>88</v>
      </c>
      <c r="B50" s="82" t="s">
        <v>95</v>
      </c>
      <c r="C50" s="79">
        <v>9930051200</v>
      </c>
      <c r="D50" s="16"/>
      <c r="E50" s="54" t="s">
        <v>281</v>
      </c>
      <c r="F50" s="107">
        <f t="shared" si="3"/>
        <v>8.3000000000000007</v>
      </c>
      <c r="G50" s="39">
        <f t="shared" si="3"/>
        <v>8.6</v>
      </c>
      <c r="H50" s="39">
        <f t="shared" si="3"/>
        <v>98</v>
      </c>
    </row>
    <row r="51" spans="1:8" ht="38.25">
      <c r="A51" s="16" t="s">
        <v>88</v>
      </c>
      <c r="B51" s="82" t="s">
        <v>95</v>
      </c>
      <c r="C51" s="79">
        <v>9930051200</v>
      </c>
      <c r="D51" s="82" t="s">
        <v>211</v>
      </c>
      <c r="E51" s="98" t="s">
        <v>212</v>
      </c>
      <c r="F51" s="107">
        <v>8.3000000000000007</v>
      </c>
      <c r="G51" s="107">
        <v>8.6</v>
      </c>
      <c r="H51" s="107">
        <v>98</v>
      </c>
    </row>
    <row r="52" spans="1:8" s="37" customFormat="1" ht="63.75">
      <c r="A52" s="35" t="s">
        <v>88</v>
      </c>
      <c r="B52" s="35" t="s">
        <v>96</v>
      </c>
      <c r="C52" s="35"/>
      <c r="D52" s="35"/>
      <c r="E52" s="46" t="s">
        <v>125</v>
      </c>
      <c r="F52" s="42">
        <f>SUM(F53)</f>
        <v>14200.3</v>
      </c>
      <c r="G52" s="42">
        <f>SUM(G53)</f>
        <v>13696.9</v>
      </c>
      <c r="H52" s="42">
        <f>SUM(H53)</f>
        <v>13696.9</v>
      </c>
    </row>
    <row r="53" spans="1:8" ht="25.5">
      <c r="A53" s="16" t="s">
        <v>88</v>
      </c>
      <c r="B53" s="16" t="s">
        <v>96</v>
      </c>
      <c r="C53" s="79">
        <v>9900000000</v>
      </c>
      <c r="D53" s="16"/>
      <c r="E53" s="55" t="s">
        <v>144</v>
      </c>
      <c r="F53" s="39">
        <f>F54+F58</f>
        <v>14200.3</v>
      </c>
      <c r="G53" s="39">
        <f>G54+G58</f>
        <v>13696.9</v>
      </c>
      <c r="H53" s="39">
        <f>H54+H58</f>
        <v>13696.9</v>
      </c>
    </row>
    <row r="54" spans="1:8" ht="38.25">
      <c r="A54" s="16" t="s">
        <v>88</v>
      </c>
      <c r="B54" s="16" t="s">
        <v>96</v>
      </c>
      <c r="C54" s="79">
        <v>9980000000</v>
      </c>
      <c r="D54" s="16"/>
      <c r="E54" s="54" t="s">
        <v>29</v>
      </c>
      <c r="F54" s="39">
        <f>F55</f>
        <v>12164.499999999998</v>
      </c>
      <c r="G54" s="39">
        <f>G55</f>
        <v>11732.699999999999</v>
      </c>
      <c r="H54" s="39">
        <f>H55</f>
        <v>11732.699999999999</v>
      </c>
    </row>
    <row r="55" spans="1:8">
      <c r="A55" s="16" t="s">
        <v>88</v>
      </c>
      <c r="B55" s="16" t="s">
        <v>96</v>
      </c>
      <c r="C55" s="138">
        <v>9980022200</v>
      </c>
      <c r="D55" s="21"/>
      <c r="E55" s="99" t="s">
        <v>115</v>
      </c>
      <c r="F55" s="39">
        <f>SUM(F56:F57)</f>
        <v>12164.499999999998</v>
      </c>
      <c r="G55" s="39">
        <f>SUM(G56:G57)</f>
        <v>11732.699999999999</v>
      </c>
      <c r="H55" s="39">
        <f>SUM(H56:H57)</f>
        <v>11732.699999999999</v>
      </c>
    </row>
    <row r="56" spans="1:8" ht="38.25">
      <c r="A56" s="16" t="s">
        <v>88</v>
      </c>
      <c r="B56" s="16" t="s">
        <v>96</v>
      </c>
      <c r="C56" s="138">
        <v>9980022200</v>
      </c>
      <c r="D56" s="16" t="s">
        <v>62</v>
      </c>
      <c r="E56" s="102" t="s">
        <v>63</v>
      </c>
      <c r="F56" s="39">
        <f>11196.4+431.8</f>
        <v>11628.199999999999</v>
      </c>
      <c r="G56" s="39">
        <v>11196.4</v>
      </c>
      <c r="H56" s="39">
        <v>11196.4</v>
      </c>
    </row>
    <row r="57" spans="1:8" ht="38.25">
      <c r="A57" s="16" t="s">
        <v>88</v>
      </c>
      <c r="B57" s="16" t="s">
        <v>96</v>
      </c>
      <c r="C57" s="138">
        <v>9980022200</v>
      </c>
      <c r="D57" s="82" t="s">
        <v>211</v>
      </c>
      <c r="E57" s="98" t="s">
        <v>212</v>
      </c>
      <c r="F57" s="39">
        <v>536.29999999999995</v>
      </c>
      <c r="G57" s="39">
        <v>536.29999999999995</v>
      </c>
      <c r="H57" s="39">
        <v>536.29999999999995</v>
      </c>
    </row>
    <row r="58" spans="1:8" ht="38.25">
      <c r="A58" s="16" t="s">
        <v>88</v>
      </c>
      <c r="B58" s="16" t="s">
        <v>96</v>
      </c>
      <c r="C58" s="79">
        <v>9990000000</v>
      </c>
      <c r="D58" s="16"/>
      <c r="E58" s="54" t="s">
        <v>28</v>
      </c>
      <c r="F58" s="39">
        <f>+F59+F61</f>
        <v>2035.8000000000002</v>
      </c>
      <c r="G58" s="39">
        <f t="shared" ref="G58:H58" si="4">+G59+G61</f>
        <v>1964.2</v>
      </c>
      <c r="H58" s="39">
        <f t="shared" si="4"/>
        <v>1964.2</v>
      </c>
    </row>
    <row r="59" spans="1:8" s="168" customFormat="1" ht="25.5">
      <c r="A59" s="16" t="s">
        <v>88</v>
      </c>
      <c r="B59" s="16" t="s">
        <v>96</v>
      </c>
      <c r="C59" s="79">
        <v>9990022350</v>
      </c>
      <c r="D59" s="16"/>
      <c r="E59" s="98" t="s">
        <v>668</v>
      </c>
      <c r="F59" s="39">
        <f>F60</f>
        <v>1291.4000000000001</v>
      </c>
      <c r="G59" s="39">
        <f t="shared" ref="G59:H59" si="5">G60</f>
        <v>1291.4000000000001</v>
      </c>
      <c r="H59" s="39">
        <f t="shared" si="5"/>
        <v>1291.4000000000001</v>
      </c>
    </row>
    <row r="60" spans="1:8" s="168" customFormat="1" ht="38.25">
      <c r="A60" s="16" t="s">
        <v>88</v>
      </c>
      <c r="B60" s="16" t="s">
        <v>96</v>
      </c>
      <c r="C60" s="79">
        <v>9990022350</v>
      </c>
      <c r="D60" s="16" t="s">
        <v>62</v>
      </c>
      <c r="E60" s="167" t="s">
        <v>78</v>
      </c>
      <c r="F60" s="39">
        <v>1291.4000000000001</v>
      </c>
      <c r="G60" s="39">
        <v>1291.4000000000001</v>
      </c>
      <c r="H60" s="39">
        <v>1291.4000000000001</v>
      </c>
    </row>
    <row r="61" spans="1:8" ht="25.5">
      <c r="A61" s="16" t="s">
        <v>88</v>
      </c>
      <c r="B61" s="16" t="s">
        <v>96</v>
      </c>
      <c r="C61" s="79">
        <v>9990022300</v>
      </c>
      <c r="D61" s="21"/>
      <c r="E61" s="99" t="s">
        <v>200</v>
      </c>
      <c r="F61" s="41">
        <f>F62+F63</f>
        <v>744.4</v>
      </c>
      <c r="G61" s="41">
        <f>G62+G63</f>
        <v>672.8</v>
      </c>
      <c r="H61" s="41">
        <f>H62+H63</f>
        <v>672.8</v>
      </c>
    </row>
    <row r="62" spans="1:8" ht="38.25">
      <c r="A62" s="16" t="s">
        <v>88</v>
      </c>
      <c r="B62" s="16" t="s">
        <v>96</v>
      </c>
      <c r="C62" s="79">
        <v>9990022300</v>
      </c>
      <c r="D62" s="16" t="s">
        <v>62</v>
      </c>
      <c r="E62" s="99" t="s">
        <v>78</v>
      </c>
      <c r="F62" s="39">
        <v>694.3</v>
      </c>
      <c r="G62" s="39">
        <v>669.3</v>
      </c>
      <c r="H62" s="39">
        <v>669.3</v>
      </c>
    </row>
    <row r="63" spans="1:8" ht="38.25">
      <c r="A63" s="16" t="s">
        <v>88</v>
      </c>
      <c r="B63" s="16" t="s">
        <v>96</v>
      </c>
      <c r="C63" s="79">
        <v>9990022300</v>
      </c>
      <c r="D63" s="82" t="s">
        <v>211</v>
      </c>
      <c r="E63" s="98" t="s">
        <v>212</v>
      </c>
      <c r="F63" s="39">
        <v>50.1</v>
      </c>
      <c r="G63" s="39">
        <v>3.5</v>
      </c>
      <c r="H63" s="39">
        <v>3.5</v>
      </c>
    </row>
    <row r="64" spans="1:8" ht="14.25">
      <c r="A64" s="35" t="s">
        <v>88</v>
      </c>
      <c r="B64" s="35" t="s">
        <v>102</v>
      </c>
      <c r="C64" s="35"/>
      <c r="D64" s="35"/>
      <c r="E64" s="27" t="s">
        <v>5</v>
      </c>
      <c r="F64" s="42">
        <f t="shared" ref="F64:H67" si="6">F65</f>
        <v>500</v>
      </c>
      <c r="G64" s="42">
        <f t="shared" si="6"/>
        <v>500</v>
      </c>
      <c r="H64" s="42">
        <f t="shared" si="6"/>
        <v>500</v>
      </c>
    </row>
    <row r="65" spans="1:8" ht="25.5">
      <c r="A65" s="16" t="s">
        <v>88</v>
      </c>
      <c r="B65" s="16" t="s">
        <v>102</v>
      </c>
      <c r="C65" s="79">
        <v>9900000000</v>
      </c>
      <c r="D65" s="16"/>
      <c r="E65" s="55" t="s">
        <v>144</v>
      </c>
      <c r="F65" s="94">
        <f t="shared" si="6"/>
        <v>500</v>
      </c>
      <c r="G65" s="94">
        <f t="shared" si="6"/>
        <v>500</v>
      </c>
      <c r="H65" s="94">
        <f t="shared" si="6"/>
        <v>500</v>
      </c>
    </row>
    <row r="66" spans="1:8" ht="14.25">
      <c r="A66" s="16" t="s">
        <v>88</v>
      </c>
      <c r="B66" s="16" t="s">
        <v>102</v>
      </c>
      <c r="C66" s="79">
        <v>9920000000</v>
      </c>
      <c r="D66" s="35"/>
      <c r="E66" s="126" t="s">
        <v>5</v>
      </c>
      <c r="F66" s="94">
        <f t="shared" si="6"/>
        <v>500</v>
      </c>
      <c r="G66" s="94">
        <f t="shared" si="6"/>
        <v>500</v>
      </c>
      <c r="H66" s="94">
        <f t="shared" si="6"/>
        <v>500</v>
      </c>
    </row>
    <row r="67" spans="1:8" ht="25.5">
      <c r="A67" s="16" t="s">
        <v>88</v>
      </c>
      <c r="B67" s="16" t="s">
        <v>102</v>
      </c>
      <c r="C67" s="79">
        <v>9920026100</v>
      </c>
      <c r="D67" s="21"/>
      <c r="E67" s="99" t="s">
        <v>11</v>
      </c>
      <c r="F67" s="39">
        <f t="shared" si="6"/>
        <v>500</v>
      </c>
      <c r="G67" s="39">
        <f t="shared" si="6"/>
        <v>500</v>
      </c>
      <c r="H67" s="39">
        <f t="shared" si="6"/>
        <v>500</v>
      </c>
    </row>
    <row r="68" spans="1:8">
      <c r="A68" s="16" t="s">
        <v>88</v>
      </c>
      <c r="B68" s="16" t="s">
        <v>102</v>
      </c>
      <c r="C68" s="79">
        <v>9920026100</v>
      </c>
      <c r="D68" s="16" t="s">
        <v>84</v>
      </c>
      <c r="E68" s="98" t="s">
        <v>85</v>
      </c>
      <c r="F68" s="39">
        <v>500</v>
      </c>
      <c r="G68" s="39">
        <v>500</v>
      </c>
      <c r="H68" s="39">
        <v>500</v>
      </c>
    </row>
    <row r="69" spans="1:8" s="32" customFormat="1" ht="14.25">
      <c r="A69" s="30" t="s">
        <v>88</v>
      </c>
      <c r="B69" s="30" t="s">
        <v>9</v>
      </c>
      <c r="C69" s="33"/>
      <c r="D69" s="33"/>
      <c r="E69" s="45" t="s">
        <v>97</v>
      </c>
      <c r="F69" s="40">
        <f>F70+F90</f>
        <v>202728.4</v>
      </c>
      <c r="G69" s="40">
        <f>G70+G90</f>
        <v>48945.9</v>
      </c>
      <c r="H69" s="40">
        <f>H70+H90</f>
        <v>48924.200000000004</v>
      </c>
    </row>
    <row r="70" spans="1:8" s="32" customFormat="1" ht="89.25">
      <c r="A70" s="16" t="s">
        <v>88</v>
      </c>
      <c r="B70" s="16" t="s">
        <v>9</v>
      </c>
      <c r="C70" s="73" t="s">
        <v>69</v>
      </c>
      <c r="D70" s="16"/>
      <c r="E70" s="142" t="s">
        <v>580</v>
      </c>
      <c r="F70" s="96">
        <f>F71</f>
        <v>150376.5</v>
      </c>
      <c r="G70" s="96">
        <f>G71</f>
        <v>7940</v>
      </c>
      <c r="H70" s="96">
        <f>H71</f>
        <v>7916.2</v>
      </c>
    </row>
    <row r="71" spans="1:8" s="32" customFormat="1" ht="38.25">
      <c r="A71" s="16" t="s">
        <v>88</v>
      </c>
      <c r="B71" s="16" t="s">
        <v>9</v>
      </c>
      <c r="C71" s="52" t="s">
        <v>70</v>
      </c>
      <c r="D71" s="16"/>
      <c r="E71" s="48" t="s">
        <v>157</v>
      </c>
      <c r="F71" s="93">
        <f>F72+F74+F76+F78+F80+F82+F84+F86+F88</f>
        <v>150376.5</v>
      </c>
      <c r="G71" s="93">
        <f>G72+G74+G76+G78</f>
        <v>7940</v>
      </c>
      <c r="H71" s="93">
        <f>H72+H74+H76+H78</f>
        <v>7916.2</v>
      </c>
    </row>
    <row r="72" spans="1:8" s="32" customFormat="1" ht="38.25">
      <c r="A72" s="16" t="s">
        <v>88</v>
      </c>
      <c r="B72" s="16" t="s">
        <v>9</v>
      </c>
      <c r="C72" s="82" t="s">
        <v>461</v>
      </c>
      <c r="D72" s="16"/>
      <c r="E72" s="97" t="s">
        <v>158</v>
      </c>
      <c r="F72" s="41">
        <f>F73</f>
        <v>250</v>
      </c>
      <c r="G72" s="41">
        <f>G73</f>
        <v>250</v>
      </c>
      <c r="H72" s="41">
        <f>H73</f>
        <v>250</v>
      </c>
    </row>
    <row r="73" spans="1:8" s="32" customFormat="1" ht="38.25">
      <c r="A73" s="16" t="s">
        <v>88</v>
      </c>
      <c r="B73" s="16" t="s">
        <v>9</v>
      </c>
      <c r="C73" s="82" t="s">
        <v>461</v>
      </c>
      <c r="D73" s="82" t="s">
        <v>211</v>
      </c>
      <c r="E73" s="98" t="s">
        <v>212</v>
      </c>
      <c r="F73" s="41">
        <v>250</v>
      </c>
      <c r="G73" s="41">
        <v>250</v>
      </c>
      <c r="H73" s="41">
        <v>250</v>
      </c>
    </row>
    <row r="74" spans="1:8" s="32" customFormat="1" ht="51">
      <c r="A74" s="16" t="s">
        <v>88</v>
      </c>
      <c r="B74" s="16" t="s">
        <v>9</v>
      </c>
      <c r="C74" s="135" t="s">
        <v>462</v>
      </c>
      <c r="D74" s="16"/>
      <c r="E74" s="97" t="s">
        <v>159</v>
      </c>
      <c r="F74" s="41">
        <f>F75</f>
        <v>100</v>
      </c>
      <c r="G74" s="41">
        <f>G75</f>
        <v>100</v>
      </c>
      <c r="H74" s="41">
        <f>H75</f>
        <v>100</v>
      </c>
    </row>
    <row r="75" spans="1:8" s="32" customFormat="1" ht="38.25">
      <c r="A75" s="16" t="s">
        <v>88</v>
      </c>
      <c r="B75" s="16" t="s">
        <v>9</v>
      </c>
      <c r="C75" s="135" t="s">
        <v>462</v>
      </c>
      <c r="D75" s="82" t="s">
        <v>211</v>
      </c>
      <c r="E75" s="98" t="s">
        <v>212</v>
      </c>
      <c r="F75" s="41">
        <v>100</v>
      </c>
      <c r="G75" s="41">
        <v>100</v>
      </c>
      <c r="H75" s="41">
        <v>100</v>
      </c>
    </row>
    <row r="76" spans="1:8" s="32" customFormat="1" ht="76.5">
      <c r="A76" s="16" t="s">
        <v>88</v>
      </c>
      <c r="B76" s="16" t="s">
        <v>9</v>
      </c>
      <c r="C76" s="135" t="s">
        <v>463</v>
      </c>
      <c r="D76" s="16"/>
      <c r="E76" s="97" t="s">
        <v>160</v>
      </c>
      <c r="F76" s="41">
        <f>F77</f>
        <v>173.5</v>
      </c>
      <c r="G76" s="41">
        <f>G77</f>
        <v>100</v>
      </c>
      <c r="H76" s="41">
        <f>H77</f>
        <v>100</v>
      </c>
    </row>
    <row r="77" spans="1:8" s="32" customFormat="1" ht="38.25">
      <c r="A77" s="16" t="s">
        <v>88</v>
      </c>
      <c r="B77" s="16" t="s">
        <v>9</v>
      </c>
      <c r="C77" s="135" t="s">
        <v>463</v>
      </c>
      <c r="D77" s="82" t="s">
        <v>211</v>
      </c>
      <c r="E77" s="98" t="s">
        <v>212</v>
      </c>
      <c r="F77" s="41">
        <v>173.5</v>
      </c>
      <c r="G77" s="41">
        <v>100</v>
      </c>
      <c r="H77" s="41">
        <v>100</v>
      </c>
    </row>
    <row r="78" spans="1:8" s="32" customFormat="1" ht="38.25">
      <c r="A78" s="16" t="s">
        <v>88</v>
      </c>
      <c r="B78" s="16" t="s">
        <v>9</v>
      </c>
      <c r="C78" s="74">
        <v>310223174</v>
      </c>
      <c r="D78" s="16"/>
      <c r="E78" s="97" t="s">
        <v>161</v>
      </c>
      <c r="F78" s="41">
        <f>SUM(F79:F79)</f>
        <v>13233.699999999999</v>
      </c>
      <c r="G78" s="41">
        <f>SUM(G79:G79)</f>
        <v>7490</v>
      </c>
      <c r="H78" s="41">
        <f>SUM(H79:H79)</f>
        <v>7466.2</v>
      </c>
    </row>
    <row r="79" spans="1:8" s="32" customFormat="1" ht="38.25">
      <c r="A79" s="16" t="s">
        <v>88</v>
      </c>
      <c r="B79" s="16" t="s">
        <v>9</v>
      </c>
      <c r="C79" s="74">
        <v>310223174</v>
      </c>
      <c r="D79" s="82" t="s">
        <v>211</v>
      </c>
      <c r="E79" s="98" t="s">
        <v>212</v>
      </c>
      <c r="F79" s="41">
        <f>9728.9+4.8+1000+2500</f>
        <v>13233.699999999999</v>
      </c>
      <c r="G79" s="41">
        <v>7490</v>
      </c>
      <c r="H79" s="41">
        <v>7466.2</v>
      </c>
    </row>
    <row r="80" spans="1:8" s="32" customFormat="1" ht="63.75">
      <c r="A80" s="16" t="s">
        <v>88</v>
      </c>
      <c r="B80" s="16" t="s">
        <v>9</v>
      </c>
      <c r="C80" s="21" t="s">
        <v>778</v>
      </c>
      <c r="D80" s="35"/>
      <c r="E80" s="170" t="s">
        <v>686</v>
      </c>
      <c r="F80" s="1">
        <f>F81</f>
        <v>6352.2</v>
      </c>
      <c r="G80" s="39">
        <f t="shared" ref="G80:H80" si="7">G81</f>
        <v>0</v>
      </c>
      <c r="H80" s="39">
        <f t="shared" si="7"/>
        <v>0</v>
      </c>
    </row>
    <row r="81" spans="1:10" s="32" customFormat="1" ht="38.25">
      <c r="A81" s="16" t="s">
        <v>88</v>
      </c>
      <c r="B81" s="16" t="s">
        <v>9</v>
      </c>
      <c r="C81" s="21" t="s">
        <v>778</v>
      </c>
      <c r="D81" s="82" t="s">
        <v>211</v>
      </c>
      <c r="E81" s="98" t="s">
        <v>212</v>
      </c>
      <c r="F81" s="1">
        <v>6352.2</v>
      </c>
      <c r="G81" s="39">
        <v>0</v>
      </c>
      <c r="H81" s="39">
        <v>0</v>
      </c>
    </row>
    <row r="82" spans="1:10" s="32" customFormat="1" ht="51" customHeight="1">
      <c r="A82" s="16" t="s">
        <v>88</v>
      </c>
      <c r="B82" s="16" t="s">
        <v>9</v>
      </c>
      <c r="C82" s="21" t="s">
        <v>777</v>
      </c>
      <c r="D82" s="82"/>
      <c r="E82" s="177" t="s">
        <v>773</v>
      </c>
      <c r="F82" s="41">
        <f>F83</f>
        <v>25408.7</v>
      </c>
      <c r="G82" s="41">
        <f t="shared" ref="G82:H82" si="8">G83</f>
        <v>0</v>
      </c>
      <c r="H82" s="41">
        <f t="shared" si="8"/>
        <v>0</v>
      </c>
      <c r="J82" s="235"/>
    </row>
    <row r="83" spans="1:10" s="32" customFormat="1" ht="38.25">
      <c r="A83" s="16" t="s">
        <v>88</v>
      </c>
      <c r="B83" s="16" t="s">
        <v>9</v>
      </c>
      <c r="C83" s="21" t="s">
        <v>777</v>
      </c>
      <c r="D83" s="82" t="s">
        <v>211</v>
      </c>
      <c r="E83" s="98" t="s">
        <v>212</v>
      </c>
      <c r="F83" s="41">
        <v>25408.7</v>
      </c>
      <c r="G83" s="39">
        <v>0</v>
      </c>
      <c r="H83" s="39">
        <v>0</v>
      </c>
    </row>
    <row r="84" spans="1:10" s="32" customFormat="1" ht="38.25">
      <c r="A84" s="16" t="s">
        <v>88</v>
      </c>
      <c r="B84" s="16" t="s">
        <v>9</v>
      </c>
      <c r="C84" s="162" t="s">
        <v>779</v>
      </c>
      <c r="D84" s="21"/>
      <c r="E84" s="98" t="s">
        <v>772</v>
      </c>
      <c r="F84" s="94">
        <f>F85</f>
        <v>101333.4</v>
      </c>
      <c r="G84" s="94">
        <f t="shared" ref="G84:H84" si="9">G85</f>
        <v>0</v>
      </c>
      <c r="H84" s="94">
        <f t="shared" si="9"/>
        <v>0</v>
      </c>
    </row>
    <row r="85" spans="1:10" s="32" customFormat="1" ht="14.25">
      <c r="A85" s="16" t="s">
        <v>88</v>
      </c>
      <c r="B85" s="16" t="s">
        <v>9</v>
      </c>
      <c r="C85" s="162" t="s">
        <v>779</v>
      </c>
      <c r="D85" s="21" t="s">
        <v>225</v>
      </c>
      <c r="E85" s="98" t="s">
        <v>224</v>
      </c>
      <c r="F85" s="94">
        <v>101333.4</v>
      </c>
      <c r="G85" s="41">
        <v>0</v>
      </c>
      <c r="H85" s="41">
        <v>0</v>
      </c>
    </row>
    <row r="86" spans="1:10" s="32" customFormat="1" ht="51">
      <c r="A86" s="16" t="s">
        <v>88</v>
      </c>
      <c r="B86" s="16" t="s">
        <v>9</v>
      </c>
      <c r="C86" s="162" t="s">
        <v>780</v>
      </c>
      <c r="D86" s="21"/>
      <c r="E86" s="98" t="s">
        <v>746</v>
      </c>
      <c r="F86" s="94">
        <f>F87</f>
        <v>3172.5</v>
      </c>
      <c r="G86" s="94">
        <f t="shared" ref="G86:H86" si="10">G87</f>
        <v>0</v>
      </c>
      <c r="H86" s="94">
        <f t="shared" si="10"/>
        <v>0</v>
      </c>
    </row>
    <row r="87" spans="1:10" s="32" customFormat="1" ht="38.25">
      <c r="A87" s="16" t="s">
        <v>88</v>
      </c>
      <c r="B87" s="16" t="s">
        <v>9</v>
      </c>
      <c r="C87" s="162" t="s">
        <v>780</v>
      </c>
      <c r="D87" s="82" t="s">
        <v>211</v>
      </c>
      <c r="E87" s="98" t="s">
        <v>212</v>
      </c>
      <c r="F87" s="94">
        <v>3172.5</v>
      </c>
      <c r="G87" s="41">
        <v>0</v>
      </c>
      <c r="H87" s="41">
        <v>0</v>
      </c>
    </row>
    <row r="88" spans="1:10" s="32" customFormat="1" ht="51">
      <c r="A88" s="16" t="s">
        <v>88</v>
      </c>
      <c r="B88" s="16" t="s">
        <v>9</v>
      </c>
      <c r="C88" s="162" t="s">
        <v>781</v>
      </c>
      <c r="D88" s="82"/>
      <c r="E88" s="98" t="s">
        <v>774</v>
      </c>
      <c r="F88" s="41">
        <f>F89</f>
        <v>352.5</v>
      </c>
      <c r="G88" s="94">
        <f t="shared" ref="G88" si="11">G89</f>
        <v>0</v>
      </c>
      <c r="H88" s="94">
        <f t="shared" ref="H88" si="12">H89</f>
        <v>0</v>
      </c>
    </row>
    <row r="89" spans="1:10" s="32" customFormat="1" ht="38.25">
      <c r="A89" s="16" t="s">
        <v>88</v>
      </c>
      <c r="B89" s="16" t="s">
        <v>9</v>
      </c>
      <c r="C89" s="162" t="s">
        <v>781</v>
      </c>
      <c r="D89" s="82" t="s">
        <v>211</v>
      </c>
      <c r="E89" s="98" t="s">
        <v>212</v>
      </c>
      <c r="F89" s="41">
        <v>352.5</v>
      </c>
      <c r="G89" s="41">
        <v>0</v>
      </c>
      <c r="H89" s="41">
        <v>0</v>
      </c>
    </row>
    <row r="90" spans="1:10" s="32" customFormat="1" ht="25.5">
      <c r="A90" s="5" t="s">
        <v>88</v>
      </c>
      <c r="B90" s="5" t="s">
        <v>9</v>
      </c>
      <c r="C90" s="83">
        <v>9900000000</v>
      </c>
      <c r="D90" s="5"/>
      <c r="E90" s="84" t="s">
        <v>144</v>
      </c>
      <c r="F90" s="96">
        <f>F91+F100+F95</f>
        <v>52351.9</v>
      </c>
      <c r="G90" s="96">
        <f>G91+G100+G95</f>
        <v>41005.9</v>
      </c>
      <c r="H90" s="96">
        <f>H91+H100+H95</f>
        <v>41008.000000000007</v>
      </c>
    </row>
    <row r="91" spans="1:10" s="32" customFormat="1" ht="25.5">
      <c r="A91" s="16" t="s">
        <v>88</v>
      </c>
      <c r="B91" s="16" t="s">
        <v>9</v>
      </c>
      <c r="C91" s="79">
        <v>9930000000</v>
      </c>
      <c r="D91" s="16"/>
      <c r="E91" s="22" t="s">
        <v>40</v>
      </c>
      <c r="F91" s="39">
        <f>F92</f>
        <v>271.10000000000002</v>
      </c>
      <c r="G91" s="39">
        <f>G92</f>
        <v>273.2</v>
      </c>
      <c r="H91" s="39">
        <f>H92</f>
        <v>275.3</v>
      </c>
    </row>
    <row r="92" spans="1:10" s="32" customFormat="1" ht="38.25" customHeight="1">
      <c r="A92" s="16" t="s">
        <v>88</v>
      </c>
      <c r="B92" s="16" t="s">
        <v>9</v>
      </c>
      <c r="C92" s="79">
        <v>9930010540</v>
      </c>
      <c r="D92" s="16"/>
      <c r="E92" s="22" t="s">
        <v>16</v>
      </c>
      <c r="F92" s="39">
        <f>F93+F94</f>
        <v>271.10000000000002</v>
      </c>
      <c r="G92" s="39">
        <f>G93+G94</f>
        <v>273.2</v>
      </c>
      <c r="H92" s="39">
        <f>H93+H94</f>
        <v>275.3</v>
      </c>
    </row>
    <row r="93" spans="1:10" s="32" customFormat="1" ht="38.25">
      <c r="A93" s="16" t="s">
        <v>88</v>
      </c>
      <c r="B93" s="16" t="s">
        <v>9</v>
      </c>
      <c r="C93" s="79">
        <v>9930010540</v>
      </c>
      <c r="D93" s="16" t="s">
        <v>62</v>
      </c>
      <c r="E93" s="102" t="s">
        <v>63</v>
      </c>
      <c r="F93" s="39">
        <v>254.9</v>
      </c>
      <c r="G93" s="39">
        <v>254.9</v>
      </c>
      <c r="H93" s="39">
        <v>254.9</v>
      </c>
    </row>
    <row r="94" spans="1:10" s="32" customFormat="1" ht="38.25">
      <c r="A94" s="16" t="s">
        <v>88</v>
      </c>
      <c r="B94" s="16" t="s">
        <v>9</v>
      </c>
      <c r="C94" s="79">
        <v>9930010540</v>
      </c>
      <c r="D94" s="82" t="s">
        <v>211</v>
      </c>
      <c r="E94" s="98" t="s">
        <v>212</v>
      </c>
      <c r="F94" s="39">
        <v>16.2</v>
      </c>
      <c r="G94" s="39">
        <v>18.3</v>
      </c>
      <c r="H94" s="39">
        <v>20.399999999999999</v>
      </c>
    </row>
    <row r="95" spans="1:10" s="32" customFormat="1" ht="38.25">
      <c r="A95" s="16" t="s">
        <v>88</v>
      </c>
      <c r="B95" s="16" t="s">
        <v>9</v>
      </c>
      <c r="C95" s="16" t="s">
        <v>24</v>
      </c>
      <c r="D95" s="16"/>
      <c r="E95" s="99" t="s">
        <v>38</v>
      </c>
      <c r="F95" s="39">
        <f>F96</f>
        <v>6046.2</v>
      </c>
      <c r="G95" s="39">
        <f>G96</f>
        <v>1417</v>
      </c>
      <c r="H95" s="39">
        <f>H96</f>
        <v>1417</v>
      </c>
    </row>
    <row r="96" spans="1:10" s="32" customFormat="1" ht="25.5">
      <c r="A96" s="16" t="s">
        <v>88</v>
      </c>
      <c r="B96" s="16" t="s">
        <v>9</v>
      </c>
      <c r="C96" s="82" t="s">
        <v>538</v>
      </c>
      <c r="D96" s="16"/>
      <c r="E96" s="99" t="s">
        <v>39</v>
      </c>
      <c r="F96" s="39">
        <f>SUM(F97:F99)</f>
        <v>6046.2</v>
      </c>
      <c r="G96" s="39">
        <f>SUM(G97:G99)</f>
        <v>1417</v>
      </c>
      <c r="H96" s="39">
        <f>SUM(H97:H99)</f>
        <v>1417</v>
      </c>
    </row>
    <row r="97" spans="1:8" s="32" customFormat="1" ht="38.25">
      <c r="A97" s="16" t="s">
        <v>88</v>
      </c>
      <c r="B97" s="16" t="s">
        <v>9</v>
      </c>
      <c r="C97" s="82" t="s">
        <v>538</v>
      </c>
      <c r="D97" s="82" t="s">
        <v>211</v>
      </c>
      <c r="E97" s="98" t="s">
        <v>212</v>
      </c>
      <c r="F97" s="39">
        <v>286.2</v>
      </c>
      <c r="G97" s="39">
        <v>287</v>
      </c>
      <c r="H97" s="39">
        <v>287</v>
      </c>
    </row>
    <row r="98" spans="1:8" s="32" customFormat="1" ht="14.25">
      <c r="A98" s="16" t="s">
        <v>88</v>
      </c>
      <c r="B98" s="16" t="s">
        <v>9</v>
      </c>
      <c r="C98" s="82" t="s">
        <v>538</v>
      </c>
      <c r="D98" s="16" t="s">
        <v>81</v>
      </c>
      <c r="E98" s="98" t="s">
        <v>82</v>
      </c>
      <c r="F98" s="39">
        <v>528</v>
      </c>
      <c r="G98" s="39">
        <v>528</v>
      </c>
      <c r="H98" s="39">
        <v>528</v>
      </c>
    </row>
    <row r="99" spans="1:8" s="32" customFormat="1" ht="25.5">
      <c r="A99" s="16" t="s">
        <v>88</v>
      </c>
      <c r="B99" s="16" t="s">
        <v>9</v>
      </c>
      <c r="C99" s="82" t="s">
        <v>538</v>
      </c>
      <c r="D99" s="82" t="s">
        <v>131</v>
      </c>
      <c r="E99" s="98" t="s">
        <v>132</v>
      </c>
      <c r="F99" s="39">
        <f>602+4630</f>
        <v>5232</v>
      </c>
      <c r="G99" s="39">
        <v>602</v>
      </c>
      <c r="H99" s="39">
        <v>602</v>
      </c>
    </row>
    <row r="100" spans="1:8" s="32" customFormat="1" ht="25.5" customHeight="1">
      <c r="A100" s="16" t="s">
        <v>88</v>
      </c>
      <c r="B100" s="16" t="s">
        <v>9</v>
      </c>
      <c r="C100" s="82" t="s">
        <v>194</v>
      </c>
      <c r="D100" s="16"/>
      <c r="E100" s="99" t="s">
        <v>195</v>
      </c>
      <c r="F100" s="39">
        <f>F101+F104</f>
        <v>46034.600000000006</v>
      </c>
      <c r="G100" s="39">
        <f>G101+G104</f>
        <v>39315.700000000004</v>
      </c>
      <c r="H100" s="39">
        <f>H101+H104</f>
        <v>39315.700000000004</v>
      </c>
    </row>
    <row r="101" spans="1:8" s="32" customFormat="1" ht="38.25">
      <c r="A101" s="16" t="s">
        <v>88</v>
      </c>
      <c r="B101" s="16" t="s">
        <v>9</v>
      </c>
      <c r="C101" s="21" t="s">
        <v>540</v>
      </c>
      <c r="D101" s="47"/>
      <c r="E101" s="54" t="s">
        <v>284</v>
      </c>
      <c r="F101" s="41">
        <f>SUM(F102:F103)</f>
        <v>11238.800000000001</v>
      </c>
      <c r="G101" s="41">
        <f>SUM(G102:G103)</f>
        <v>10807.1</v>
      </c>
      <c r="H101" s="41">
        <f>SUM(H102:H103)</f>
        <v>10807.1</v>
      </c>
    </row>
    <row r="102" spans="1:8" s="32" customFormat="1" ht="25.5">
      <c r="A102" s="16" t="s">
        <v>88</v>
      </c>
      <c r="B102" s="16" t="s">
        <v>9</v>
      </c>
      <c r="C102" s="21" t="s">
        <v>540</v>
      </c>
      <c r="D102" s="16" t="s">
        <v>64</v>
      </c>
      <c r="E102" s="102" t="s">
        <v>130</v>
      </c>
      <c r="F102" s="41">
        <f>10020.7+431.7</f>
        <v>10452.400000000001</v>
      </c>
      <c r="G102" s="41">
        <v>10020.700000000001</v>
      </c>
      <c r="H102" s="41">
        <v>10020.700000000001</v>
      </c>
    </row>
    <row r="103" spans="1:8" s="32" customFormat="1" ht="38.25">
      <c r="A103" s="16" t="s">
        <v>88</v>
      </c>
      <c r="B103" s="16" t="s">
        <v>9</v>
      </c>
      <c r="C103" s="21" t="s">
        <v>540</v>
      </c>
      <c r="D103" s="82" t="s">
        <v>211</v>
      </c>
      <c r="E103" s="98" t="s">
        <v>212</v>
      </c>
      <c r="F103" s="41">
        <v>786.4</v>
      </c>
      <c r="G103" s="41">
        <v>786.4</v>
      </c>
      <c r="H103" s="41">
        <v>786.4</v>
      </c>
    </row>
    <row r="104" spans="1:8" s="32" customFormat="1" ht="54.75" customHeight="1">
      <c r="A104" s="16" t="s">
        <v>88</v>
      </c>
      <c r="B104" s="16" t="s">
        <v>9</v>
      </c>
      <c r="C104" s="21" t="s">
        <v>542</v>
      </c>
      <c r="D104" s="47"/>
      <c r="E104" s="54" t="s">
        <v>541</v>
      </c>
      <c r="F104" s="41">
        <f>SUM(F105:F108)</f>
        <v>34795.800000000003</v>
      </c>
      <c r="G104" s="41">
        <f>SUM(G105:G108)</f>
        <v>28508.600000000002</v>
      </c>
      <c r="H104" s="41">
        <f>SUM(H105:H108)</f>
        <v>28508.600000000002</v>
      </c>
    </row>
    <row r="105" spans="1:8" s="32" customFormat="1" ht="25.5">
      <c r="A105" s="16" t="s">
        <v>88</v>
      </c>
      <c r="B105" s="16" t="s">
        <v>9</v>
      </c>
      <c r="C105" s="21" t="s">
        <v>542</v>
      </c>
      <c r="D105" s="16" t="s">
        <v>64</v>
      </c>
      <c r="E105" s="102" t="s">
        <v>130</v>
      </c>
      <c r="F105" s="41">
        <f>11105.9+224.2-17.6</f>
        <v>11312.5</v>
      </c>
      <c r="G105" s="41">
        <v>11105.9</v>
      </c>
      <c r="H105" s="41">
        <v>11105.9</v>
      </c>
    </row>
    <row r="106" spans="1:8" s="32" customFormat="1" ht="38.25">
      <c r="A106" s="16" t="s">
        <v>88</v>
      </c>
      <c r="B106" s="16" t="s">
        <v>9</v>
      </c>
      <c r="C106" s="21" t="s">
        <v>542</v>
      </c>
      <c r="D106" s="82" t="s">
        <v>211</v>
      </c>
      <c r="E106" s="98" t="s">
        <v>212</v>
      </c>
      <c r="F106" s="41">
        <f>17241.4+6103.5</f>
        <v>23344.9</v>
      </c>
      <c r="G106" s="41">
        <v>17281.900000000001</v>
      </c>
      <c r="H106" s="41">
        <v>17281.900000000001</v>
      </c>
    </row>
    <row r="107" spans="1:8" s="32" customFormat="1" ht="38.25">
      <c r="A107" s="16" t="s">
        <v>88</v>
      </c>
      <c r="B107" s="16" t="s">
        <v>9</v>
      </c>
      <c r="C107" s="21" t="s">
        <v>542</v>
      </c>
      <c r="D107" s="82" t="s">
        <v>260</v>
      </c>
      <c r="E107" s="98" t="s">
        <v>249</v>
      </c>
      <c r="F107" s="41">
        <v>17.600000000000001</v>
      </c>
      <c r="G107" s="41">
        <v>0</v>
      </c>
      <c r="H107" s="41">
        <v>0</v>
      </c>
    </row>
    <row r="108" spans="1:8" s="32" customFormat="1" ht="25.5">
      <c r="A108" s="16" t="s">
        <v>88</v>
      </c>
      <c r="B108" s="16" t="s">
        <v>9</v>
      </c>
      <c r="C108" s="21" t="s">
        <v>542</v>
      </c>
      <c r="D108" s="82" t="s">
        <v>131</v>
      </c>
      <c r="E108" s="98" t="s">
        <v>132</v>
      </c>
      <c r="F108" s="41">
        <v>120.8</v>
      </c>
      <c r="G108" s="41">
        <v>120.8</v>
      </c>
      <c r="H108" s="41">
        <v>120.8</v>
      </c>
    </row>
    <row r="109" spans="1:8" ht="45">
      <c r="A109" s="4" t="s">
        <v>93</v>
      </c>
      <c r="B109" s="3"/>
      <c r="C109" s="3"/>
      <c r="D109" s="3"/>
      <c r="E109" s="49" t="s">
        <v>98</v>
      </c>
      <c r="F109" s="92">
        <f>F110+F115+F141</f>
        <v>11336.2</v>
      </c>
      <c r="G109" s="92">
        <f>G110+G115+G141</f>
        <v>9750</v>
      </c>
      <c r="H109" s="92">
        <f>H110+H115+H141</f>
        <v>9720.6</v>
      </c>
    </row>
    <row r="110" spans="1:8" ht="15">
      <c r="A110" s="28" t="s">
        <v>93</v>
      </c>
      <c r="B110" s="28" t="s">
        <v>94</v>
      </c>
      <c r="C110" s="28"/>
      <c r="D110" s="34"/>
      <c r="E110" s="46" t="s">
        <v>18</v>
      </c>
      <c r="F110" s="40">
        <f>F113</f>
        <v>1414.2</v>
      </c>
      <c r="G110" s="40">
        <f>G113</f>
        <v>1414.2</v>
      </c>
      <c r="H110" s="40">
        <f>H113</f>
        <v>1414.2</v>
      </c>
    </row>
    <row r="111" spans="1:8" ht="25.5">
      <c r="A111" s="16" t="s">
        <v>93</v>
      </c>
      <c r="B111" s="16" t="s">
        <v>94</v>
      </c>
      <c r="C111" s="79">
        <v>9900000000</v>
      </c>
      <c r="D111" s="34"/>
      <c r="E111" s="55" t="s">
        <v>144</v>
      </c>
      <c r="F111" s="41">
        <f t="shared" ref="F111:H112" si="13">F112</f>
        <v>1414.2</v>
      </c>
      <c r="G111" s="41">
        <f t="shared" si="13"/>
        <v>1414.2</v>
      </c>
      <c r="H111" s="41">
        <f t="shared" si="13"/>
        <v>1414.2</v>
      </c>
    </row>
    <row r="112" spans="1:8" ht="25.5">
      <c r="A112" s="16" t="s">
        <v>93</v>
      </c>
      <c r="B112" s="16" t="s">
        <v>94</v>
      </c>
      <c r="C112" s="79">
        <v>9930000000</v>
      </c>
      <c r="D112" s="16"/>
      <c r="E112" s="22" t="s">
        <v>40</v>
      </c>
      <c r="F112" s="41">
        <f t="shared" si="13"/>
        <v>1414.2</v>
      </c>
      <c r="G112" s="41">
        <f t="shared" si="13"/>
        <v>1414.2</v>
      </c>
      <c r="H112" s="41">
        <f t="shared" si="13"/>
        <v>1414.2</v>
      </c>
    </row>
    <row r="113" spans="1:8" ht="51">
      <c r="A113" s="16" t="s">
        <v>93</v>
      </c>
      <c r="B113" s="16" t="s">
        <v>94</v>
      </c>
      <c r="C113" s="79">
        <v>9930059302</v>
      </c>
      <c r="D113" s="16"/>
      <c r="E113" s="99" t="s">
        <v>364</v>
      </c>
      <c r="F113" s="39">
        <f>SUM(F114:F114)</f>
        <v>1414.2</v>
      </c>
      <c r="G113" s="39">
        <f>SUM(G114:G114)</f>
        <v>1414.2</v>
      </c>
      <c r="H113" s="39">
        <f>SUM(H114:H114)</f>
        <v>1414.2</v>
      </c>
    </row>
    <row r="114" spans="1:8" ht="38.25">
      <c r="A114" s="16" t="s">
        <v>93</v>
      </c>
      <c r="B114" s="16" t="s">
        <v>94</v>
      </c>
      <c r="C114" s="79">
        <v>9930059302</v>
      </c>
      <c r="D114" s="16" t="s">
        <v>62</v>
      </c>
      <c r="E114" s="55" t="s">
        <v>63</v>
      </c>
      <c r="F114" s="39">
        <v>1414.2</v>
      </c>
      <c r="G114" s="39">
        <v>1414.2</v>
      </c>
      <c r="H114" s="39">
        <v>1414.2</v>
      </c>
    </row>
    <row r="115" spans="1:8" s="32" customFormat="1" ht="51.75">
      <c r="A115" s="28" t="s">
        <v>93</v>
      </c>
      <c r="B115" s="28" t="s">
        <v>110</v>
      </c>
      <c r="C115" s="28"/>
      <c r="D115" s="34"/>
      <c r="E115" s="48" t="s">
        <v>372</v>
      </c>
      <c r="F115" s="40">
        <f>F116+F136</f>
        <v>9888</v>
      </c>
      <c r="G115" s="40">
        <f>G116+G136</f>
        <v>8272.4</v>
      </c>
      <c r="H115" s="40">
        <f>H116+H136</f>
        <v>8272.4</v>
      </c>
    </row>
    <row r="116" spans="1:8" s="32" customFormat="1" ht="90">
      <c r="A116" s="21" t="s">
        <v>93</v>
      </c>
      <c r="B116" s="21" t="s">
        <v>110</v>
      </c>
      <c r="C116" s="73" t="s">
        <v>50</v>
      </c>
      <c r="D116" s="16"/>
      <c r="E116" s="64" t="s">
        <v>587</v>
      </c>
      <c r="F116" s="59">
        <f>F117+F122+F126+F131</f>
        <v>2878</v>
      </c>
      <c r="G116" s="59">
        <f>G117+G122+G126+G131</f>
        <v>1500</v>
      </c>
      <c r="H116" s="59">
        <f>H117+H122+H126+H131</f>
        <v>1500</v>
      </c>
    </row>
    <row r="117" spans="1:8" s="32" customFormat="1" ht="63.75">
      <c r="A117" s="21" t="s">
        <v>93</v>
      </c>
      <c r="B117" s="21" t="s">
        <v>110</v>
      </c>
      <c r="C117" s="52" t="s">
        <v>51</v>
      </c>
      <c r="D117" s="16"/>
      <c r="E117" s="48" t="s">
        <v>203</v>
      </c>
      <c r="F117" s="93">
        <f>F118+F120</f>
        <v>143.5</v>
      </c>
      <c r="G117" s="93">
        <f>G118+G120</f>
        <v>80</v>
      </c>
      <c r="H117" s="93">
        <f>H118+H120</f>
        <v>80</v>
      </c>
    </row>
    <row r="118" spans="1:8" s="32" customFormat="1" ht="38.25">
      <c r="A118" s="21" t="s">
        <v>93</v>
      </c>
      <c r="B118" s="21" t="s">
        <v>110</v>
      </c>
      <c r="C118" s="74">
        <v>1110123305</v>
      </c>
      <c r="D118" s="16"/>
      <c r="E118" s="99" t="s">
        <v>217</v>
      </c>
      <c r="F118" s="39">
        <f>F119</f>
        <v>103.5</v>
      </c>
      <c r="G118" s="39">
        <f>G119</f>
        <v>40</v>
      </c>
      <c r="H118" s="39">
        <f>H119</f>
        <v>40</v>
      </c>
    </row>
    <row r="119" spans="1:8" s="32" customFormat="1" ht="38.25">
      <c r="A119" s="21" t="s">
        <v>93</v>
      </c>
      <c r="B119" s="21" t="s">
        <v>110</v>
      </c>
      <c r="C119" s="74">
        <v>1110123305</v>
      </c>
      <c r="D119" s="82" t="s">
        <v>211</v>
      </c>
      <c r="E119" s="98" t="s">
        <v>212</v>
      </c>
      <c r="F119" s="39">
        <f>40+63.5</f>
        <v>103.5</v>
      </c>
      <c r="G119" s="39">
        <v>40</v>
      </c>
      <c r="H119" s="39">
        <v>40</v>
      </c>
    </row>
    <row r="120" spans="1:8" s="32" customFormat="1" ht="50.25" customHeight="1">
      <c r="A120" s="21" t="s">
        <v>93</v>
      </c>
      <c r="B120" s="21" t="s">
        <v>110</v>
      </c>
      <c r="C120" s="74">
        <v>1110123310</v>
      </c>
      <c r="D120" s="16"/>
      <c r="E120" s="99" t="s">
        <v>205</v>
      </c>
      <c r="F120" s="41">
        <f>F121</f>
        <v>40</v>
      </c>
      <c r="G120" s="41">
        <f>G121</f>
        <v>40</v>
      </c>
      <c r="H120" s="41">
        <f>H121</f>
        <v>40</v>
      </c>
    </row>
    <row r="121" spans="1:8" s="32" customFormat="1" ht="38.25">
      <c r="A121" s="21" t="s">
        <v>93</v>
      </c>
      <c r="B121" s="21" t="s">
        <v>110</v>
      </c>
      <c r="C121" s="74">
        <v>1110123310</v>
      </c>
      <c r="D121" s="82" t="s">
        <v>211</v>
      </c>
      <c r="E121" s="98" t="s">
        <v>212</v>
      </c>
      <c r="F121" s="39">
        <v>40</v>
      </c>
      <c r="G121" s="39">
        <v>40</v>
      </c>
      <c r="H121" s="39">
        <v>40</v>
      </c>
    </row>
    <row r="122" spans="1:8" s="32" customFormat="1" ht="38.25">
      <c r="A122" s="21" t="s">
        <v>93</v>
      </c>
      <c r="B122" s="21" t="s">
        <v>110</v>
      </c>
      <c r="C122" s="52" t="s">
        <v>52</v>
      </c>
      <c r="D122" s="16"/>
      <c r="E122" s="48" t="s">
        <v>199</v>
      </c>
      <c r="F122" s="93">
        <f>F123</f>
        <v>2709.5</v>
      </c>
      <c r="G122" s="93">
        <f>G123</f>
        <v>1400</v>
      </c>
      <c r="H122" s="93">
        <f>H123</f>
        <v>1400</v>
      </c>
    </row>
    <row r="123" spans="1:8" s="32" customFormat="1" ht="38.25">
      <c r="A123" s="21" t="s">
        <v>93</v>
      </c>
      <c r="B123" s="21" t="s">
        <v>110</v>
      </c>
      <c r="C123" s="74">
        <v>1120123315</v>
      </c>
      <c r="D123" s="16"/>
      <c r="E123" s="98" t="s">
        <v>520</v>
      </c>
      <c r="F123" s="41">
        <f>SUM(F124:F125)</f>
        <v>2709.5</v>
      </c>
      <c r="G123" s="41">
        <f>SUM(G124:G125)</f>
        <v>1400</v>
      </c>
      <c r="H123" s="41">
        <f>SUM(H124:H125)</f>
        <v>1400</v>
      </c>
    </row>
    <row r="124" spans="1:8" s="32" customFormat="1" ht="25.5">
      <c r="A124" s="21" t="s">
        <v>93</v>
      </c>
      <c r="B124" s="21" t="s">
        <v>110</v>
      </c>
      <c r="C124" s="74">
        <v>1120123315</v>
      </c>
      <c r="D124" s="82" t="s">
        <v>64</v>
      </c>
      <c r="E124" s="55" t="s">
        <v>130</v>
      </c>
      <c r="F124" s="41">
        <v>118</v>
      </c>
      <c r="G124" s="41">
        <v>51.2</v>
      </c>
      <c r="H124" s="41">
        <v>51.2</v>
      </c>
    </row>
    <row r="125" spans="1:8" s="32" customFormat="1" ht="38.25">
      <c r="A125" s="21" t="s">
        <v>93</v>
      </c>
      <c r="B125" s="21" t="s">
        <v>110</v>
      </c>
      <c r="C125" s="74">
        <v>1120123315</v>
      </c>
      <c r="D125" s="82" t="s">
        <v>211</v>
      </c>
      <c r="E125" s="98" t="s">
        <v>212</v>
      </c>
      <c r="F125" s="41">
        <f>2147.1+444.4</f>
        <v>2591.5</v>
      </c>
      <c r="G125" s="41">
        <v>1348.8</v>
      </c>
      <c r="H125" s="41">
        <v>1348.8</v>
      </c>
    </row>
    <row r="126" spans="1:8" s="32" customFormat="1" ht="51">
      <c r="A126" s="21" t="s">
        <v>93</v>
      </c>
      <c r="B126" s="21" t="s">
        <v>110</v>
      </c>
      <c r="C126" s="52" t="s">
        <v>53</v>
      </c>
      <c r="D126" s="16"/>
      <c r="E126" s="48" t="s">
        <v>250</v>
      </c>
      <c r="F126" s="93">
        <f>F127+F129</f>
        <v>10</v>
      </c>
      <c r="G126" s="93">
        <f>G127+G129</f>
        <v>5</v>
      </c>
      <c r="H126" s="93">
        <f>H127+H129</f>
        <v>5</v>
      </c>
    </row>
    <row r="127" spans="1:8" s="32" customFormat="1" ht="25.5">
      <c r="A127" s="21" t="s">
        <v>93</v>
      </c>
      <c r="B127" s="21" t="s">
        <v>110</v>
      </c>
      <c r="C127" s="74">
        <v>1130123320</v>
      </c>
      <c r="D127" s="16"/>
      <c r="E127" s="98" t="s">
        <v>251</v>
      </c>
      <c r="F127" s="41">
        <f>F128</f>
        <v>8</v>
      </c>
      <c r="G127" s="41">
        <f>G128</f>
        <v>4</v>
      </c>
      <c r="H127" s="41">
        <f>H128</f>
        <v>4</v>
      </c>
    </row>
    <row r="128" spans="1:8" s="32" customFormat="1" ht="38.25">
      <c r="A128" s="21" t="s">
        <v>93</v>
      </c>
      <c r="B128" s="21" t="s">
        <v>110</v>
      </c>
      <c r="C128" s="74">
        <v>1130123320</v>
      </c>
      <c r="D128" s="82" t="s">
        <v>211</v>
      </c>
      <c r="E128" s="98" t="s">
        <v>212</v>
      </c>
      <c r="F128" s="41">
        <v>8</v>
      </c>
      <c r="G128" s="41">
        <v>4</v>
      </c>
      <c r="H128" s="41">
        <v>4</v>
      </c>
    </row>
    <row r="129" spans="1:8" s="32" customFormat="1" ht="38.25">
      <c r="A129" s="21" t="s">
        <v>93</v>
      </c>
      <c r="B129" s="21" t="s">
        <v>110</v>
      </c>
      <c r="C129" s="74">
        <v>1130123325</v>
      </c>
      <c r="D129" s="16"/>
      <c r="E129" s="98" t="s">
        <v>221</v>
      </c>
      <c r="F129" s="41">
        <f>F130</f>
        <v>2</v>
      </c>
      <c r="G129" s="41">
        <f>G130</f>
        <v>1</v>
      </c>
      <c r="H129" s="41">
        <f>H130</f>
        <v>1</v>
      </c>
    </row>
    <row r="130" spans="1:8" s="32" customFormat="1" ht="38.25">
      <c r="A130" s="21" t="s">
        <v>93</v>
      </c>
      <c r="B130" s="21" t="s">
        <v>110</v>
      </c>
      <c r="C130" s="74">
        <v>1130123325</v>
      </c>
      <c r="D130" s="82" t="s">
        <v>211</v>
      </c>
      <c r="E130" s="98" t="s">
        <v>212</v>
      </c>
      <c r="F130" s="41">
        <v>2</v>
      </c>
      <c r="G130" s="41">
        <v>1</v>
      </c>
      <c r="H130" s="41">
        <v>1</v>
      </c>
    </row>
    <row r="131" spans="1:8" s="32" customFormat="1" ht="63.75">
      <c r="A131" s="21" t="s">
        <v>93</v>
      </c>
      <c r="B131" s="21" t="s">
        <v>110</v>
      </c>
      <c r="C131" s="52" t="s">
        <v>54</v>
      </c>
      <c r="D131" s="16"/>
      <c r="E131" s="48" t="s">
        <v>204</v>
      </c>
      <c r="F131" s="93">
        <f>F132+F134</f>
        <v>15</v>
      </c>
      <c r="G131" s="93">
        <f>G132+G134</f>
        <v>15</v>
      </c>
      <c r="H131" s="93">
        <f>H132+H134</f>
        <v>15</v>
      </c>
    </row>
    <row r="132" spans="1:8" s="32" customFormat="1" ht="25.5">
      <c r="A132" s="21" t="s">
        <v>93</v>
      </c>
      <c r="B132" s="21" t="s">
        <v>110</v>
      </c>
      <c r="C132" s="74">
        <v>1140123330</v>
      </c>
      <c r="D132" s="16"/>
      <c r="E132" s="98" t="s">
        <v>193</v>
      </c>
      <c r="F132" s="41">
        <f>F133</f>
        <v>12</v>
      </c>
      <c r="G132" s="41">
        <f>G133</f>
        <v>12</v>
      </c>
      <c r="H132" s="41">
        <f>H133</f>
        <v>12</v>
      </c>
    </row>
    <row r="133" spans="1:8" s="32" customFormat="1" ht="38.25">
      <c r="A133" s="21" t="s">
        <v>93</v>
      </c>
      <c r="B133" s="21" t="s">
        <v>110</v>
      </c>
      <c r="C133" s="74">
        <v>1140123330</v>
      </c>
      <c r="D133" s="82" t="s">
        <v>211</v>
      </c>
      <c r="E133" s="98" t="s">
        <v>212</v>
      </c>
      <c r="F133" s="41">
        <v>12</v>
      </c>
      <c r="G133" s="41">
        <v>12</v>
      </c>
      <c r="H133" s="41">
        <v>12</v>
      </c>
    </row>
    <row r="134" spans="1:8" s="32" customFormat="1" ht="38.25">
      <c r="A134" s="21" t="s">
        <v>93</v>
      </c>
      <c r="B134" s="21" t="s">
        <v>110</v>
      </c>
      <c r="C134" s="74">
        <v>1140123335</v>
      </c>
      <c r="D134" s="16"/>
      <c r="E134" s="98" t="s">
        <v>223</v>
      </c>
      <c r="F134" s="41">
        <f>F135</f>
        <v>3</v>
      </c>
      <c r="G134" s="41">
        <f>G135</f>
        <v>3</v>
      </c>
      <c r="H134" s="41">
        <f>H135</f>
        <v>3</v>
      </c>
    </row>
    <row r="135" spans="1:8" s="32" customFormat="1" ht="38.25">
      <c r="A135" s="21" t="s">
        <v>93</v>
      </c>
      <c r="B135" s="21" t="s">
        <v>110</v>
      </c>
      <c r="C135" s="74">
        <v>1140123335</v>
      </c>
      <c r="D135" s="82" t="s">
        <v>211</v>
      </c>
      <c r="E135" s="98" t="s">
        <v>212</v>
      </c>
      <c r="F135" s="41">
        <v>3</v>
      </c>
      <c r="G135" s="41">
        <v>3</v>
      </c>
      <c r="H135" s="41">
        <v>3</v>
      </c>
    </row>
    <row r="136" spans="1:8" s="32" customFormat="1" ht="25.5">
      <c r="A136" s="81" t="s">
        <v>93</v>
      </c>
      <c r="B136" s="81" t="s">
        <v>110</v>
      </c>
      <c r="C136" s="73" t="s">
        <v>194</v>
      </c>
      <c r="D136" s="33"/>
      <c r="E136" s="84" t="s">
        <v>144</v>
      </c>
      <c r="F136" s="61">
        <f>F137</f>
        <v>7010</v>
      </c>
      <c r="G136" s="61">
        <f>G137</f>
        <v>6772.4</v>
      </c>
      <c r="H136" s="61">
        <f>H137</f>
        <v>6772.4</v>
      </c>
    </row>
    <row r="137" spans="1:8" s="32" customFormat="1" ht="63.75">
      <c r="A137" s="21" t="s">
        <v>93</v>
      </c>
      <c r="B137" s="21" t="s">
        <v>110</v>
      </c>
      <c r="C137" s="21" t="s">
        <v>539</v>
      </c>
      <c r="D137" s="47"/>
      <c r="E137" s="54" t="s">
        <v>543</v>
      </c>
      <c r="F137" s="41">
        <f>SUM(F138:F140)</f>
        <v>7010</v>
      </c>
      <c r="G137" s="41">
        <f>SUM(G138:G140)</f>
        <v>6772.4</v>
      </c>
      <c r="H137" s="41">
        <f>SUM(H138:H140)</f>
        <v>6772.4</v>
      </c>
    </row>
    <row r="138" spans="1:8" s="32" customFormat="1" ht="25.5">
      <c r="A138" s="21" t="s">
        <v>93</v>
      </c>
      <c r="B138" s="21" t="s">
        <v>110</v>
      </c>
      <c r="C138" s="21" t="s">
        <v>539</v>
      </c>
      <c r="D138" s="16" t="s">
        <v>64</v>
      </c>
      <c r="E138" s="102" t="s">
        <v>130</v>
      </c>
      <c r="F138" s="41">
        <f>6007.4+237.6</f>
        <v>6245</v>
      </c>
      <c r="G138" s="41">
        <v>6007.4</v>
      </c>
      <c r="H138" s="41">
        <v>6007.4</v>
      </c>
    </row>
    <row r="139" spans="1:8" s="32" customFormat="1" ht="38.25">
      <c r="A139" s="21" t="s">
        <v>93</v>
      </c>
      <c r="B139" s="21" t="s">
        <v>110</v>
      </c>
      <c r="C139" s="21" t="s">
        <v>539</v>
      </c>
      <c r="D139" s="82" t="s">
        <v>211</v>
      </c>
      <c r="E139" s="98" t="s">
        <v>212</v>
      </c>
      <c r="F139" s="41">
        <v>760</v>
      </c>
      <c r="G139" s="41">
        <v>760</v>
      </c>
      <c r="H139" s="41">
        <v>760</v>
      </c>
    </row>
    <row r="140" spans="1:8" s="32" customFormat="1" ht="25.5">
      <c r="A140" s="21" t="s">
        <v>93</v>
      </c>
      <c r="B140" s="21" t="s">
        <v>110</v>
      </c>
      <c r="C140" s="21" t="s">
        <v>539</v>
      </c>
      <c r="D140" s="82" t="s">
        <v>131</v>
      </c>
      <c r="E140" s="98" t="s">
        <v>132</v>
      </c>
      <c r="F140" s="41">
        <v>5</v>
      </c>
      <c r="G140" s="41">
        <v>5</v>
      </c>
      <c r="H140" s="41">
        <v>5</v>
      </c>
    </row>
    <row r="141" spans="1:8" s="32" customFormat="1" ht="39">
      <c r="A141" s="28" t="s">
        <v>93</v>
      </c>
      <c r="B141" s="28" t="s">
        <v>121</v>
      </c>
      <c r="C141" s="28"/>
      <c r="D141" s="34"/>
      <c r="E141" s="46" t="s">
        <v>22</v>
      </c>
      <c r="F141" s="40">
        <f>F142+F146</f>
        <v>34</v>
      </c>
      <c r="G141" s="40">
        <f>G142+G146</f>
        <v>63.4</v>
      </c>
      <c r="H141" s="40">
        <f>H142+H146</f>
        <v>34</v>
      </c>
    </row>
    <row r="142" spans="1:8" s="32" customFormat="1" ht="89.25">
      <c r="A142" s="73" t="s">
        <v>93</v>
      </c>
      <c r="B142" s="73" t="s">
        <v>121</v>
      </c>
      <c r="C142" s="73" t="s">
        <v>71</v>
      </c>
      <c r="D142" s="16"/>
      <c r="E142" s="53" t="s">
        <v>586</v>
      </c>
      <c r="F142" s="96">
        <f t="shared" ref="F142:H144" si="14">F143</f>
        <v>34</v>
      </c>
      <c r="G142" s="96">
        <f t="shared" si="14"/>
        <v>34</v>
      </c>
      <c r="H142" s="96">
        <f t="shared" si="14"/>
        <v>34</v>
      </c>
    </row>
    <row r="143" spans="1:8" s="32" customFormat="1" ht="51">
      <c r="A143" s="21" t="s">
        <v>93</v>
      </c>
      <c r="B143" s="21" t="s">
        <v>121</v>
      </c>
      <c r="C143" s="52" t="s">
        <v>72</v>
      </c>
      <c r="D143" s="16"/>
      <c r="E143" s="60" t="s">
        <v>187</v>
      </c>
      <c r="F143" s="58">
        <f t="shared" si="14"/>
        <v>34</v>
      </c>
      <c r="G143" s="58">
        <f t="shared" si="14"/>
        <v>34</v>
      </c>
      <c r="H143" s="58">
        <f t="shared" si="14"/>
        <v>34</v>
      </c>
    </row>
    <row r="144" spans="1:8" s="32" customFormat="1" ht="63.75">
      <c r="A144" s="21" t="s">
        <v>93</v>
      </c>
      <c r="B144" s="21" t="s">
        <v>121</v>
      </c>
      <c r="C144" s="21" t="s">
        <v>517</v>
      </c>
      <c r="D144" s="16"/>
      <c r="E144" s="98" t="s">
        <v>338</v>
      </c>
      <c r="F144" s="41">
        <f t="shared" si="14"/>
        <v>34</v>
      </c>
      <c r="G144" s="41">
        <f t="shared" si="14"/>
        <v>34</v>
      </c>
      <c r="H144" s="41">
        <f t="shared" si="14"/>
        <v>34</v>
      </c>
    </row>
    <row r="145" spans="1:8" s="32" customFormat="1" ht="25.5">
      <c r="A145" s="21" t="s">
        <v>93</v>
      </c>
      <c r="B145" s="21" t="s">
        <v>121</v>
      </c>
      <c r="C145" s="21" t="s">
        <v>517</v>
      </c>
      <c r="D145" s="82" t="s">
        <v>64</v>
      </c>
      <c r="E145" s="55" t="s">
        <v>130</v>
      </c>
      <c r="F145" s="41">
        <v>34</v>
      </c>
      <c r="G145" s="41">
        <v>34</v>
      </c>
      <c r="H145" s="41">
        <v>34</v>
      </c>
    </row>
    <row r="146" spans="1:8" s="32" customFormat="1" ht="89.25" customHeight="1">
      <c r="A146" s="73" t="s">
        <v>93</v>
      </c>
      <c r="B146" s="73" t="s">
        <v>121</v>
      </c>
      <c r="C146" s="73" t="s">
        <v>227</v>
      </c>
      <c r="D146" s="16"/>
      <c r="E146" s="64" t="s">
        <v>592</v>
      </c>
      <c r="F146" s="96">
        <f>F147+F150</f>
        <v>0</v>
      </c>
      <c r="G146" s="96">
        <f>G147+G150</f>
        <v>29.4</v>
      </c>
      <c r="H146" s="96">
        <f>H147+H150</f>
        <v>0</v>
      </c>
    </row>
    <row r="147" spans="1:8" s="32" customFormat="1" ht="51">
      <c r="A147" s="21" t="s">
        <v>93</v>
      </c>
      <c r="B147" s="21" t="s">
        <v>121</v>
      </c>
      <c r="C147" s="52" t="s">
        <v>228</v>
      </c>
      <c r="D147" s="16"/>
      <c r="E147" s="48" t="s">
        <v>229</v>
      </c>
      <c r="F147" s="58">
        <f>F148+F150</f>
        <v>0</v>
      </c>
      <c r="G147" s="58">
        <f>G148</f>
        <v>23.4</v>
      </c>
      <c r="H147" s="58">
        <f>H148</f>
        <v>0</v>
      </c>
    </row>
    <row r="148" spans="1:8" s="32" customFormat="1" ht="38.25">
      <c r="A148" s="21" t="s">
        <v>93</v>
      </c>
      <c r="B148" s="21" t="s">
        <v>121</v>
      </c>
      <c r="C148" s="21" t="s">
        <v>536</v>
      </c>
      <c r="D148" s="16"/>
      <c r="E148" s="98" t="s">
        <v>357</v>
      </c>
      <c r="F148" s="94">
        <f>F149</f>
        <v>0</v>
      </c>
      <c r="G148" s="94">
        <f>G149</f>
        <v>23.4</v>
      </c>
      <c r="H148" s="94">
        <f>H149</f>
        <v>0</v>
      </c>
    </row>
    <row r="149" spans="1:8" s="32" customFormat="1" ht="38.25">
      <c r="A149" s="21" t="s">
        <v>93</v>
      </c>
      <c r="B149" s="21" t="s">
        <v>121</v>
      </c>
      <c r="C149" s="21" t="s">
        <v>536</v>
      </c>
      <c r="D149" s="82" t="s">
        <v>211</v>
      </c>
      <c r="E149" s="98" t="s">
        <v>212</v>
      </c>
      <c r="F149" s="41">
        <v>0</v>
      </c>
      <c r="G149" s="41">
        <v>23.4</v>
      </c>
      <c r="H149" s="41">
        <v>0</v>
      </c>
    </row>
    <row r="150" spans="1:8" s="32" customFormat="1" ht="25.5">
      <c r="A150" s="21" t="s">
        <v>93</v>
      </c>
      <c r="B150" s="21" t="s">
        <v>121</v>
      </c>
      <c r="C150" s="21" t="s">
        <v>537</v>
      </c>
      <c r="D150" s="16"/>
      <c r="E150" s="98" t="s">
        <v>358</v>
      </c>
      <c r="F150" s="94">
        <f>F151</f>
        <v>0</v>
      </c>
      <c r="G150" s="94">
        <f>G151</f>
        <v>6</v>
      </c>
      <c r="H150" s="94">
        <f>H151</f>
        <v>0</v>
      </c>
    </row>
    <row r="151" spans="1:8" s="32" customFormat="1" ht="38.25">
      <c r="A151" s="21" t="s">
        <v>93</v>
      </c>
      <c r="B151" s="21" t="s">
        <v>121</v>
      </c>
      <c r="C151" s="21" t="s">
        <v>537</v>
      </c>
      <c r="D151" s="82" t="s">
        <v>211</v>
      </c>
      <c r="E151" s="98" t="s">
        <v>212</v>
      </c>
      <c r="F151" s="41">
        <v>0</v>
      </c>
      <c r="G151" s="41">
        <v>6</v>
      </c>
      <c r="H151" s="41">
        <v>0</v>
      </c>
    </row>
    <row r="152" spans="1:8" s="32" customFormat="1" ht="15.75">
      <c r="A152" s="4" t="s">
        <v>94</v>
      </c>
      <c r="B152" s="3"/>
      <c r="C152" s="3"/>
      <c r="D152" s="3"/>
      <c r="E152" s="49" t="s">
        <v>100</v>
      </c>
      <c r="F152" s="92">
        <f>F153+F163+F176+F215</f>
        <v>214843.89999999997</v>
      </c>
      <c r="G152" s="92">
        <f>G153+G163+G176+G215</f>
        <v>182614</v>
      </c>
      <c r="H152" s="92">
        <f>H153+H163+H176+H215</f>
        <v>180426.30000000002</v>
      </c>
    </row>
    <row r="153" spans="1:8" s="32" customFormat="1" ht="14.25">
      <c r="A153" s="30" t="s">
        <v>94</v>
      </c>
      <c r="B153" s="30" t="s">
        <v>95</v>
      </c>
      <c r="C153" s="30"/>
      <c r="D153" s="30"/>
      <c r="E153" s="45" t="s">
        <v>103</v>
      </c>
      <c r="F153" s="40">
        <f>F154+F158</f>
        <v>2660.5</v>
      </c>
      <c r="G153" s="40">
        <f t="shared" ref="G153:H153" si="15">G154+G158</f>
        <v>2222.9</v>
      </c>
      <c r="H153" s="40">
        <f t="shared" si="15"/>
        <v>2222.9</v>
      </c>
    </row>
    <row r="154" spans="1:8" s="32" customFormat="1" ht="89.25">
      <c r="A154" s="82" t="s">
        <v>94</v>
      </c>
      <c r="B154" s="82" t="s">
        <v>95</v>
      </c>
      <c r="C154" s="73" t="s">
        <v>69</v>
      </c>
      <c r="D154" s="16"/>
      <c r="E154" s="142" t="s">
        <v>580</v>
      </c>
      <c r="F154" s="96">
        <f>F155</f>
        <v>1500</v>
      </c>
      <c r="G154" s="96">
        <f>G155</f>
        <v>2159.9</v>
      </c>
      <c r="H154" s="96">
        <f>H155</f>
        <v>2159.9</v>
      </c>
    </row>
    <row r="155" spans="1:8" s="32" customFormat="1" ht="38.25">
      <c r="A155" s="82" t="s">
        <v>94</v>
      </c>
      <c r="B155" s="82" t="s">
        <v>95</v>
      </c>
      <c r="C155" s="52" t="s">
        <v>163</v>
      </c>
      <c r="D155" s="16"/>
      <c r="E155" s="99" t="s">
        <v>162</v>
      </c>
      <c r="F155" s="39">
        <f>F156</f>
        <v>1500</v>
      </c>
      <c r="G155" s="39">
        <f t="shared" ref="G155:H155" si="16">G156</f>
        <v>2159.9</v>
      </c>
      <c r="H155" s="39">
        <f t="shared" si="16"/>
        <v>2159.9</v>
      </c>
    </row>
    <row r="156" spans="1:8" s="32" customFormat="1" ht="38.25">
      <c r="A156" s="82" t="s">
        <v>94</v>
      </c>
      <c r="B156" s="82" t="s">
        <v>95</v>
      </c>
      <c r="C156" s="21" t="s">
        <v>623</v>
      </c>
      <c r="D156" s="16"/>
      <c r="E156" s="99" t="s">
        <v>650</v>
      </c>
      <c r="F156" s="39">
        <f>F157</f>
        <v>1500</v>
      </c>
      <c r="G156" s="39">
        <f t="shared" ref="G156" si="17">G157</f>
        <v>2159.9</v>
      </c>
      <c r="H156" s="39">
        <f t="shared" ref="H156" si="18">H157</f>
        <v>2159.9</v>
      </c>
    </row>
    <row r="157" spans="1:8" s="32" customFormat="1" ht="38.25">
      <c r="A157" s="82" t="s">
        <v>94</v>
      </c>
      <c r="B157" s="82" t="s">
        <v>95</v>
      </c>
      <c r="C157" s="21" t="s">
        <v>623</v>
      </c>
      <c r="D157" s="82" t="s">
        <v>211</v>
      </c>
      <c r="E157" s="98" t="s">
        <v>212</v>
      </c>
      <c r="F157" s="39">
        <v>1500</v>
      </c>
      <c r="G157" s="39">
        <v>2159.9</v>
      </c>
      <c r="H157" s="39">
        <v>2159.9</v>
      </c>
    </row>
    <row r="158" spans="1:8" s="32" customFormat="1" ht="89.25">
      <c r="A158" s="5" t="s">
        <v>94</v>
      </c>
      <c r="B158" s="5" t="s">
        <v>95</v>
      </c>
      <c r="C158" s="76">
        <v>400000000</v>
      </c>
      <c r="D158" s="30"/>
      <c r="E158" s="141" t="s">
        <v>579</v>
      </c>
      <c r="F158" s="96">
        <f t="shared" ref="F158:H161" si="19">F159</f>
        <v>1160.5</v>
      </c>
      <c r="G158" s="96">
        <f t="shared" si="19"/>
        <v>63</v>
      </c>
      <c r="H158" s="96">
        <f t="shared" si="19"/>
        <v>63</v>
      </c>
    </row>
    <row r="159" spans="1:8" s="32" customFormat="1" ht="51.75" customHeight="1">
      <c r="A159" s="47" t="s">
        <v>94</v>
      </c>
      <c r="B159" s="47" t="s">
        <v>95</v>
      </c>
      <c r="C159" s="75">
        <v>410000000</v>
      </c>
      <c r="D159" s="30"/>
      <c r="E159" s="46" t="s">
        <v>466</v>
      </c>
      <c r="F159" s="93">
        <f t="shared" si="19"/>
        <v>1160.5</v>
      </c>
      <c r="G159" s="93">
        <f t="shared" si="19"/>
        <v>63</v>
      </c>
      <c r="H159" s="93">
        <f t="shared" si="19"/>
        <v>63</v>
      </c>
    </row>
    <row r="160" spans="1:8" s="32" customFormat="1" ht="51">
      <c r="A160" s="82" t="s">
        <v>94</v>
      </c>
      <c r="B160" s="82" t="s">
        <v>95</v>
      </c>
      <c r="C160" s="74">
        <v>410100000</v>
      </c>
      <c r="D160" s="30"/>
      <c r="E160" s="97" t="s">
        <v>467</v>
      </c>
      <c r="F160" s="93">
        <f t="shared" si="19"/>
        <v>1160.5</v>
      </c>
      <c r="G160" s="93">
        <f t="shared" si="19"/>
        <v>63</v>
      </c>
      <c r="H160" s="93">
        <f t="shared" si="19"/>
        <v>63</v>
      </c>
    </row>
    <row r="161" spans="1:12" s="32" customFormat="1" ht="25.5">
      <c r="A161" s="82" t="s">
        <v>94</v>
      </c>
      <c r="B161" s="82" t="s">
        <v>95</v>
      </c>
      <c r="C161" s="135" t="s">
        <v>633</v>
      </c>
      <c r="D161" s="16"/>
      <c r="E161" s="99" t="s">
        <v>169</v>
      </c>
      <c r="F161" s="39">
        <f>F162</f>
        <v>1160.5</v>
      </c>
      <c r="G161" s="39">
        <f t="shared" si="19"/>
        <v>63</v>
      </c>
      <c r="H161" s="39">
        <f t="shared" si="19"/>
        <v>63</v>
      </c>
    </row>
    <row r="162" spans="1:12" s="32" customFormat="1" ht="38.25">
      <c r="A162" s="82" t="s">
        <v>94</v>
      </c>
      <c r="B162" s="82" t="s">
        <v>95</v>
      </c>
      <c r="C162" s="135" t="s">
        <v>633</v>
      </c>
      <c r="D162" s="82" t="s">
        <v>211</v>
      </c>
      <c r="E162" s="98" t="s">
        <v>212</v>
      </c>
      <c r="F162" s="39">
        <v>1160.5</v>
      </c>
      <c r="G162" s="39">
        <v>63</v>
      </c>
      <c r="H162" s="39">
        <v>63</v>
      </c>
    </row>
    <row r="163" spans="1:12" ht="14.25">
      <c r="A163" s="30" t="s">
        <v>94</v>
      </c>
      <c r="B163" s="30" t="s">
        <v>101</v>
      </c>
      <c r="C163" s="30"/>
      <c r="D163" s="30"/>
      <c r="E163" s="27" t="s">
        <v>1</v>
      </c>
      <c r="F163" s="40">
        <f t="shared" ref="F163:H164" si="20">F164</f>
        <v>29113.899999999998</v>
      </c>
      <c r="G163" s="40">
        <f t="shared" si="20"/>
        <v>30503.600000000002</v>
      </c>
      <c r="H163" s="40">
        <f t="shared" si="20"/>
        <v>30447.100000000002</v>
      </c>
    </row>
    <row r="164" spans="1:12" ht="102">
      <c r="A164" s="5" t="s">
        <v>94</v>
      </c>
      <c r="B164" s="5" t="s">
        <v>101</v>
      </c>
      <c r="C164" s="73" t="s">
        <v>67</v>
      </c>
      <c r="D164" s="30"/>
      <c r="E164" s="141" t="s">
        <v>585</v>
      </c>
      <c r="F164" s="96">
        <f t="shared" si="20"/>
        <v>29113.899999999998</v>
      </c>
      <c r="G164" s="96">
        <f t="shared" si="20"/>
        <v>30503.600000000002</v>
      </c>
      <c r="H164" s="96">
        <f t="shared" si="20"/>
        <v>30447.100000000002</v>
      </c>
    </row>
    <row r="165" spans="1:12" ht="63.75">
      <c r="A165" s="16" t="s">
        <v>94</v>
      </c>
      <c r="B165" s="16" t="s">
        <v>101</v>
      </c>
      <c r="C165" s="52" t="s">
        <v>214</v>
      </c>
      <c r="D165" s="30"/>
      <c r="E165" s="46" t="s">
        <v>186</v>
      </c>
      <c r="F165" s="93">
        <f>F166+F168+F170+F172+F174</f>
        <v>29113.899999999998</v>
      </c>
      <c r="G165" s="93">
        <f t="shared" ref="G165:H165" si="21">G166+G168+G170+G172+G174</f>
        <v>30503.600000000002</v>
      </c>
      <c r="H165" s="93">
        <f t="shared" si="21"/>
        <v>30447.100000000002</v>
      </c>
    </row>
    <row r="166" spans="1:12" ht="76.5">
      <c r="A166" s="16" t="s">
        <v>94</v>
      </c>
      <c r="B166" s="16" t="s">
        <v>101</v>
      </c>
      <c r="C166" s="74" t="s">
        <v>304</v>
      </c>
      <c r="D166" s="30"/>
      <c r="E166" s="97" t="s">
        <v>215</v>
      </c>
      <c r="F166" s="39">
        <f>F167</f>
        <v>5040</v>
      </c>
      <c r="G166" s="39">
        <f>G167</f>
        <v>5055.2</v>
      </c>
      <c r="H166" s="39">
        <f>H167</f>
        <v>5054.8999999999996</v>
      </c>
      <c r="J166" s="103"/>
      <c r="K166" s="103"/>
      <c r="L166" s="103"/>
    </row>
    <row r="167" spans="1:12" ht="38.25">
      <c r="A167" s="16" t="s">
        <v>94</v>
      </c>
      <c r="B167" s="16" t="s">
        <v>101</v>
      </c>
      <c r="C167" s="74" t="s">
        <v>304</v>
      </c>
      <c r="D167" s="82" t="s">
        <v>211</v>
      </c>
      <c r="E167" s="98" t="s">
        <v>212</v>
      </c>
      <c r="F167" s="39">
        <v>5040</v>
      </c>
      <c r="G167" s="39">
        <v>5055.2</v>
      </c>
      <c r="H167" s="39">
        <v>5054.8999999999996</v>
      </c>
    </row>
    <row r="168" spans="1:12" ht="50.25" customHeight="1">
      <c r="A168" s="16" t="s">
        <v>94</v>
      </c>
      <c r="B168" s="16" t="s">
        <v>101</v>
      </c>
      <c r="C168" s="74">
        <v>920110300</v>
      </c>
      <c r="D168" s="16"/>
      <c r="E168" s="97" t="s">
        <v>654</v>
      </c>
      <c r="F168" s="39">
        <f>F169</f>
        <v>20160.099999999999</v>
      </c>
      <c r="G168" s="39">
        <f>G169</f>
        <v>20220.7</v>
      </c>
      <c r="H168" s="39">
        <f>H169</f>
        <v>20219.5</v>
      </c>
    </row>
    <row r="169" spans="1:12" ht="38.25">
      <c r="A169" s="16" t="s">
        <v>94</v>
      </c>
      <c r="B169" s="16" t="s">
        <v>101</v>
      </c>
      <c r="C169" s="74">
        <v>920110300</v>
      </c>
      <c r="D169" s="82" t="s">
        <v>211</v>
      </c>
      <c r="E169" s="98" t="s">
        <v>212</v>
      </c>
      <c r="F169" s="39">
        <v>20160.099999999999</v>
      </c>
      <c r="G169" s="39">
        <v>20220.7</v>
      </c>
      <c r="H169" s="39">
        <v>20219.5</v>
      </c>
    </row>
    <row r="170" spans="1:12" s="176" customFormat="1" ht="63.75">
      <c r="A170" s="16" t="s">
        <v>94</v>
      </c>
      <c r="B170" s="16" t="s">
        <v>101</v>
      </c>
      <c r="C170" s="74">
        <v>920123485</v>
      </c>
      <c r="D170" s="82"/>
      <c r="E170" s="177" t="s">
        <v>677</v>
      </c>
      <c r="F170" s="39">
        <f>F171</f>
        <v>1413.8</v>
      </c>
      <c r="G170" s="39">
        <f t="shared" ref="G170:H170" si="22">G171</f>
        <v>1413.8</v>
      </c>
      <c r="H170" s="39">
        <f t="shared" si="22"/>
        <v>1413.8</v>
      </c>
    </row>
    <row r="171" spans="1:12" s="176" customFormat="1" ht="38.25">
      <c r="A171" s="16" t="s">
        <v>94</v>
      </c>
      <c r="B171" s="16" t="s">
        <v>101</v>
      </c>
      <c r="C171" s="74">
        <v>920123485</v>
      </c>
      <c r="D171" s="82" t="s">
        <v>211</v>
      </c>
      <c r="E171" s="98" t="s">
        <v>212</v>
      </c>
      <c r="F171" s="39">
        <v>1413.8</v>
      </c>
      <c r="G171" s="39">
        <v>1413.8</v>
      </c>
      <c r="H171" s="39">
        <v>1413.8</v>
      </c>
    </row>
    <row r="172" spans="1:12" ht="63.75">
      <c r="A172" s="16" t="s">
        <v>94</v>
      </c>
      <c r="B172" s="16" t="s">
        <v>101</v>
      </c>
      <c r="C172" s="74">
        <v>920123490</v>
      </c>
      <c r="D172" s="82"/>
      <c r="E172" s="54" t="s">
        <v>516</v>
      </c>
      <c r="F172" s="39">
        <f>F173</f>
        <v>0</v>
      </c>
      <c r="G172" s="39">
        <f>G173</f>
        <v>55</v>
      </c>
      <c r="H172" s="39">
        <f>H173</f>
        <v>0</v>
      </c>
    </row>
    <row r="173" spans="1:12" ht="38.25">
      <c r="A173" s="16" t="s">
        <v>94</v>
      </c>
      <c r="B173" s="16" t="s">
        <v>101</v>
      </c>
      <c r="C173" s="74">
        <v>920123490</v>
      </c>
      <c r="D173" s="82" t="s">
        <v>211</v>
      </c>
      <c r="E173" s="98" t="s">
        <v>212</v>
      </c>
      <c r="F173" s="39">
        <v>0</v>
      </c>
      <c r="G173" s="39">
        <v>55</v>
      </c>
      <c r="H173" s="39">
        <v>0</v>
      </c>
    </row>
    <row r="174" spans="1:12" ht="89.25">
      <c r="A174" s="16" t="s">
        <v>94</v>
      </c>
      <c r="B174" s="16" t="s">
        <v>101</v>
      </c>
      <c r="C174" s="74">
        <v>920123495</v>
      </c>
      <c r="D174" s="82"/>
      <c r="E174" s="54" t="s">
        <v>565</v>
      </c>
      <c r="F174" s="39">
        <f>F175</f>
        <v>2500</v>
      </c>
      <c r="G174" s="39">
        <f>G175</f>
        <v>3758.9</v>
      </c>
      <c r="H174" s="39">
        <f>H175</f>
        <v>3758.9</v>
      </c>
    </row>
    <row r="175" spans="1:12" ht="38.25">
      <c r="A175" s="16" t="s">
        <v>94</v>
      </c>
      <c r="B175" s="16" t="s">
        <v>101</v>
      </c>
      <c r="C175" s="74">
        <v>920123495</v>
      </c>
      <c r="D175" s="82" t="s">
        <v>211</v>
      </c>
      <c r="E175" s="98" t="s">
        <v>212</v>
      </c>
      <c r="F175" s="39">
        <v>2500</v>
      </c>
      <c r="G175" s="39">
        <v>3758.9</v>
      </c>
      <c r="H175" s="39">
        <v>3758.9</v>
      </c>
    </row>
    <row r="176" spans="1:12" ht="28.5">
      <c r="A176" s="30" t="s">
        <v>94</v>
      </c>
      <c r="B176" s="30" t="s">
        <v>99</v>
      </c>
      <c r="C176" s="30"/>
      <c r="D176" s="30"/>
      <c r="E176" s="50" t="s">
        <v>198</v>
      </c>
      <c r="F176" s="40">
        <f>F177+F201</f>
        <v>180317.49999999997</v>
      </c>
      <c r="G176" s="40">
        <f>G177+G201</f>
        <v>148481.29999999999</v>
      </c>
      <c r="H176" s="40">
        <f>H177+H201</f>
        <v>146350.1</v>
      </c>
    </row>
    <row r="177" spans="1:11" ht="102">
      <c r="A177" s="5" t="s">
        <v>94</v>
      </c>
      <c r="B177" s="5" t="s">
        <v>99</v>
      </c>
      <c r="C177" s="73" t="s">
        <v>67</v>
      </c>
      <c r="D177" s="30"/>
      <c r="E177" s="141" t="s">
        <v>585</v>
      </c>
      <c r="F177" s="96">
        <f>F178</f>
        <v>175371.59999999998</v>
      </c>
      <c r="G177" s="96">
        <f>G178</f>
        <v>141596.4</v>
      </c>
      <c r="H177" s="96">
        <f>H178</f>
        <v>141652.9</v>
      </c>
    </row>
    <row r="178" spans="1:11" ht="63.75">
      <c r="A178" s="16" t="s">
        <v>94</v>
      </c>
      <c r="B178" s="16" t="s">
        <v>99</v>
      </c>
      <c r="C178" s="52" t="s">
        <v>68</v>
      </c>
      <c r="D178" s="30"/>
      <c r="E178" s="46" t="s">
        <v>165</v>
      </c>
      <c r="F178" s="93">
        <f>F179+F181+F183+F185+F187+F189+F191+F193+F195+F197+F199</f>
        <v>175371.59999999998</v>
      </c>
      <c r="G178" s="93">
        <f>G179+G181+G183+G187+G189+G191+G193+G195+G197</f>
        <v>141596.4</v>
      </c>
      <c r="H178" s="93">
        <f>H179+H181+H183+H187+H189+H191+H193+H195+H197</f>
        <v>141652.9</v>
      </c>
    </row>
    <row r="179" spans="1:11" ht="89.25">
      <c r="A179" s="16" t="s">
        <v>94</v>
      </c>
      <c r="B179" s="16" t="s">
        <v>99</v>
      </c>
      <c r="C179" s="74">
        <v>910123405</v>
      </c>
      <c r="D179" s="30"/>
      <c r="E179" s="97" t="s">
        <v>294</v>
      </c>
      <c r="F179" s="39">
        <f>F180</f>
        <v>15759.4</v>
      </c>
      <c r="G179" s="39">
        <f>G180</f>
        <v>15386.8</v>
      </c>
      <c r="H179" s="39">
        <f>H180</f>
        <v>16489.8</v>
      </c>
    </row>
    <row r="180" spans="1:11" ht="38.25">
      <c r="A180" s="16" t="s">
        <v>94</v>
      </c>
      <c r="B180" s="16" t="s">
        <v>99</v>
      </c>
      <c r="C180" s="74">
        <v>910123405</v>
      </c>
      <c r="D180" s="82" t="s">
        <v>211</v>
      </c>
      <c r="E180" s="98" t="s">
        <v>212</v>
      </c>
      <c r="F180" s="39">
        <v>15759.4</v>
      </c>
      <c r="G180" s="39">
        <v>15386.8</v>
      </c>
      <c r="H180" s="39">
        <v>16489.8</v>
      </c>
    </row>
    <row r="181" spans="1:11" ht="64.5" customHeight="1">
      <c r="A181" s="16" t="s">
        <v>94</v>
      </c>
      <c r="B181" s="16" t="s">
        <v>99</v>
      </c>
      <c r="C181" s="74">
        <v>910110520</v>
      </c>
      <c r="D181" s="30"/>
      <c r="E181" s="97" t="s">
        <v>184</v>
      </c>
      <c r="F181" s="39">
        <f>F182</f>
        <v>25070.9</v>
      </c>
      <c r="G181" s="39">
        <f>G182</f>
        <v>26073.7</v>
      </c>
      <c r="H181" s="39">
        <f>H182</f>
        <v>27116.6</v>
      </c>
      <c r="J181" s="103"/>
      <c r="K181" s="103"/>
    </row>
    <row r="182" spans="1:11" ht="38.25">
      <c r="A182" s="16" t="s">
        <v>94</v>
      </c>
      <c r="B182" s="16" t="s">
        <v>99</v>
      </c>
      <c r="C182" s="74">
        <v>910110520</v>
      </c>
      <c r="D182" s="82" t="s">
        <v>211</v>
      </c>
      <c r="E182" s="98" t="s">
        <v>212</v>
      </c>
      <c r="F182" s="1">
        <v>25070.9</v>
      </c>
      <c r="G182" s="39">
        <v>26073.7</v>
      </c>
      <c r="H182" s="1">
        <v>27116.6</v>
      </c>
    </row>
    <row r="183" spans="1:11" ht="25.5">
      <c r="A183" s="16" t="s">
        <v>94</v>
      </c>
      <c r="B183" s="16" t="s">
        <v>99</v>
      </c>
      <c r="C183" s="74">
        <v>910123410</v>
      </c>
      <c r="D183" s="16"/>
      <c r="E183" s="98" t="s">
        <v>185</v>
      </c>
      <c r="F183" s="39">
        <f>F184</f>
        <v>25695.200000000001</v>
      </c>
      <c r="G183" s="39">
        <f>G184</f>
        <v>21684.6</v>
      </c>
      <c r="H183" s="39">
        <f>H184</f>
        <v>16457</v>
      </c>
    </row>
    <row r="184" spans="1:11" ht="38.25">
      <c r="A184" s="16" t="s">
        <v>94</v>
      </c>
      <c r="B184" s="16" t="s">
        <v>99</v>
      </c>
      <c r="C184" s="74">
        <v>910123410</v>
      </c>
      <c r="D184" s="82" t="s">
        <v>211</v>
      </c>
      <c r="E184" s="98" t="s">
        <v>212</v>
      </c>
      <c r="F184" s="39">
        <v>25695.200000000001</v>
      </c>
      <c r="G184" s="39">
        <v>21684.6</v>
      </c>
      <c r="H184" s="39">
        <v>16457</v>
      </c>
    </row>
    <row r="185" spans="1:11" s="232" customFormat="1" ht="102">
      <c r="A185" s="16" t="s">
        <v>94</v>
      </c>
      <c r="B185" s="16" t="s">
        <v>99</v>
      </c>
      <c r="C185" s="74">
        <v>910123415</v>
      </c>
      <c r="D185" s="82"/>
      <c r="E185" s="130" t="s">
        <v>771</v>
      </c>
      <c r="F185" s="39">
        <f>F186</f>
        <v>2250</v>
      </c>
      <c r="G185" s="39">
        <f t="shared" ref="G185:H185" si="23">G186</f>
        <v>0</v>
      </c>
      <c r="H185" s="39">
        <f t="shared" si="23"/>
        <v>0</v>
      </c>
    </row>
    <row r="186" spans="1:11" s="232" customFormat="1" ht="38.25">
      <c r="A186" s="16" t="s">
        <v>94</v>
      </c>
      <c r="B186" s="16" t="s">
        <v>99</v>
      </c>
      <c r="C186" s="74">
        <v>910123415</v>
      </c>
      <c r="D186" s="82" t="s">
        <v>211</v>
      </c>
      <c r="E186" s="98" t="s">
        <v>212</v>
      </c>
      <c r="F186" s="39">
        <v>2250</v>
      </c>
      <c r="G186" s="39">
        <v>0</v>
      </c>
      <c r="H186" s="39">
        <v>0</v>
      </c>
    </row>
    <row r="187" spans="1:11" ht="102">
      <c r="A187" s="16" t="s">
        <v>94</v>
      </c>
      <c r="B187" s="16" t="s">
        <v>99</v>
      </c>
      <c r="C187" s="74" t="s">
        <v>649</v>
      </c>
      <c r="D187" s="82"/>
      <c r="E187" s="124" t="s">
        <v>648</v>
      </c>
      <c r="F187" s="39">
        <f>F188</f>
        <v>12019.9</v>
      </c>
      <c r="G187" s="39">
        <f t="shared" ref="G187:H187" si="24">G188</f>
        <v>0</v>
      </c>
      <c r="H187" s="39">
        <f t="shared" si="24"/>
        <v>0</v>
      </c>
    </row>
    <row r="188" spans="1:11" ht="38.25">
      <c r="A188" s="16" t="s">
        <v>94</v>
      </c>
      <c r="B188" s="16" t="s">
        <v>99</v>
      </c>
      <c r="C188" s="74" t="s">
        <v>649</v>
      </c>
      <c r="D188" s="82" t="s">
        <v>211</v>
      </c>
      <c r="E188" s="98" t="s">
        <v>212</v>
      </c>
      <c r="F188" s="39">
        <f>1413.8+606.1+10000</f>
        <v>12019.9</v>
      </c>
      <c r="G188" s="39">
        <v>0</v>
      </c>
      <c r="H188" s="39">
        <v>0</v>
      </c>
    </row>
    <row r="189" spans="1:11" ht="51">
      <c r="A189" s="16" t="s">
        <v>94</v>
      </c>
      <c r="B189" s="16" t="s">
        <v>99</v>
      </c>
      <c r="C189" s="74" t="s">
        <v>346</v>
      </c>
      <c r="D189" s="82"/>
      <c r="E189" s="123" t="s">
        <v>345</v>
      </c>
      <c r="F189" s="39">
        <f>F190</f>
        <v>1671.6</v>
      </c>
      <c r="G189" s="39">
        <f>G190</f>
        <v>1267.4000000000001</v>
      </c>
      <c r="H189" s="39">
        <f>H190</f>
        <v>1318.2</v>
      </c>
    </row>
    <row r="190" spans="1:11" ht="38.25">
      <c r="A190" s="16" t="s">
        <v>94</v>
      </c>
      <c r="B190" s="16" t="s">
        <v>99</v>
      </c>
      <c r="C190" s="74" t="s">
        <v>346</v>
      </c>
      <c r="D190" s="82" t="s">
        <v>211</v>
      </c>
      <c r="E190" s="98" t="s">
        <v>212</v>
      </c>
      <c r="F190" s="39">
        <f>1218.7+452.9</f>
        <v>1671.6</v>
      </c>
      <c r="G190" s="39">
        <v>1267.4000000000001</v>
      </c>
      <c r="H190" s="39">
        <v>1318.2</v>
      </c>
    </row>
    <row r="191" spans="1:11" ht="63.75">
      <c r="A191" s="16" t="s">
        <v>94</v>
      </c>
      <c r="B191" s="16" t="s">
        <v>99</v>
      </c>
      <c r="C191" s="137" t="s">
        <v>513</v>
      </c>
      <c r="D191" s="82"/>
      <c r="E191" s="123" t="s">
        <v>347</v>
      </c>
      <c r="F191" s="39">
        <f>F192</f>
        <v>10968</v>
      </c>
      <c r="G191" s="39">
        <f>G192</f>
        <v>11406.7</v>
      </c>
      <c r="H191" s="39">
        <f>H192</f>
        <v>11863</v>
      </c>
    </row>
    <row r="192" spans="1:11" ht="38.25">
      <c r="A192" s="16" t="s">
        <v>94</v>
      </c>
      <c r="B192" s="16" t="s">
        <v>99</v>
      </c>
      <c r="C192" s="137" t="s">
        <v>513</v>
      </c>
      <c r="D192" s="82" t="s">
        <v>211</v>
      </c>
      <c r="E192" s="98" t="s">
        <v>212</v>
      </c>
      <c r="F192" s="39">
        <v>10968</v>
      </c>
      <c r="G192" s="39">
        <v>11406.7</v>
      </c>
      <c r="H192" s="39">
        <v>11863</v>
      </c>
    </row>
    <row r="193" spans="1:8" ht="25.5">
      <c r="A193" s="16" t="s">
        <v>94</v>
      </c>
      <c r="B193" s="16" t="s">
        <v>99</v>
      </c>
      <c r="C193" s="74" t="s">
        <v>342</v>
      </c>
      <c r="D193" s="82"/>
      <c r="E193" s="98" t="s">
        <v>343</v>
      </c>
      <c r="F193" s="39">
        <f>F194</f>
        <v>14885.4</v>
      </c>
      <c r="G193" s="39">
        <f>G194</f>
        <v>6577.7</v>
      </c>
      <c r="H193" s="39">
        <f>H194</f>
        <v>6840.8</v>
      </c>
    </row>
    <row r="194" spans="1:8" ht="38.25">
      <c r="A194" s="16" t="s">
        <v>94</v>
      </c>
      <c r="B194" s="16" t="s">
        <v>99</v>
      </c>
      <c r="C194" s="74" t="s">
        <v>342</v>
      </c>
      <c r="D194" s="82" t="s">
        <v>211</v>
      </c>
      <c r="E194" s="98" t="s">
        <v>212</v>
      </c>
      <c r="F194" s="39">
        <f>8777.9+6107.5</f>
        <v>14885.4</v>
      </c>
      <c r="G194" s="39">
        <v>6577.7</v>
      </c>
      <c r="H194" s="39">
        <v>6840.8</v>
      </c>
    </row>
    <row r="195" spans="1:8" ht="25.5">
      <c r="A195" s="16" t="s">
        <v>94</v>
      </c>
      <c r="B195" s="16" t="s">
        <v>99</v>
      </c>
      <c r="C195" s="139" t="s">
        <v>514</v>
      </c>
      <c r="D195" s="82"/>
      <c r="E195" s="98" t="s">
        <v>344</v>
      </c>
      <c r="F195" s="39">
        <f>F196</f>
        <v>58435.7</v>
      </c>
      <c r="G195" s="39">
        <f>G196</f>
        <v>59199.5</v>
      </c>
      <c r="H195" s="39">
        <f>H196</f>
        <v>61567.5</v>
      </c>
    </row>
    <row r="196" spans="1:8" ht="38.25">
      <c r="A196" s="16" t="s">
        <v>94</v>
      </c>
      <c r="B196" s="16" t="s">
        <v>99</v>
      </c>
      <c r="C196" s="139" t="s">
        <v>514</v>
      </c>
      <c r="D196" s="82" t="s">
        <v>211</v>
      </c>
      <c r="E196" s="98" t="s">
        <v>212</v>
      </c>
      <c r="F196" s="39">
        <v>58435.7</v>
      </c>
      <c r="G196" s="1">
        <v>59199.5</v>
      </c>
      <c r="H196" s="1">
        <v>61567.5</v>
      </c>
    </row>
    <row r="197" spans="1:8" ht="25.5">
      <c r="A197" s="16" t="s">
        <v>94</v>
      </c>
      <c r="B197" s="16" t="s">
        <v>99</v>
      </c>
      <c r="C197" s="74">
        <v>910123425</v>
      </c>
      <c r="D197" s="82"/>
      <c r="E197" s="98" t="s">
        <v>373</v>
      </c>
      <c r="F197" s="39">
        <f>F198</f>
        <v>7947.5999999999995</v>
      </c>
      <c r="G197" s="39">
        <f>G198</f>
        <v>0</v>
      </c>
      <c r="H197" s="39">
        <f>H198</f>
        <v>0</v>
      </c>
    </row>
    <row r="198" spans="1:8" ht="38.25">
      <c r="A198" s="16" t="s">
        <v>94</v>
      </c>
      <c r="B198" s="16" t="s">
        <v>99</v>
      </c>
      <c r="C198" s="74">
        <v>910123425</v>
      </c>
      <c r="D198" s="82" t="s">
        <v>211</v>
      </c>
      <c r="E198" s="98" t="s">
        <v>212</v>
      </c>
      <c r="F198" s="190">
        <f>2448.7+5498.9</f>
        <v>7947.5999999999995</v>
      </c>
      <c r="G198" s="39">
        <v>0</v>
      </c>
      <c r="H198" s="39">
        <v>0</v>
      </c>
    </row>
    <row r="199" spans="1:8" s="232" customFormat="1">
      <c r="A199" s="16" t="s">
        <v>94</v>
      </c>
      <c r="B199" s="16" t="s">
        <v>99</v>
      </c>
      <c r="C199" s="188">
        <v>910123430</v>
      </c>
      <c r="D199" s="195"/>
      <c r="E199" s="169" t="s">
        <v>768</v>
      </c>
      <c r="F199" s="190">
        <f>F200</f>
        <v>667.9</v>
      </c>
      <c r="G199" s="190">
        <f>G200</f>
        <v>0</v>
      </c>
      <c r="H199" s="190">
        <f>H200</f>
        <v>0</v>
      </c>
    </row>
    <row r="200" spans="1:8" s="232" customFormat="1" ht="38.25">
      <c r="A200" s="16" t="s">
        <v>94</v>
      </c>
      <c r="B200" s="16" t="s">
        <v>99</v>
      </c>
      <c r="C200" s="188">
        <v>910123430</v>
      </c>
      <c r="D200" s="195" t="s">
        <v>211</v>
      </c>
      <c r="E200" s="169" t="s">
        <v>212</v>
      </c>
      <c r="F200" s="190">
        <v>667.9</v>
      </c>
      <c r="G200" s="190">
        <v>0</v>
      </c>
      <c r="H200" s="190">
        <v>0</v>
      </c>
    </row>
    <row r="201" spans="1:8" ht="88.5" customHeight="1">
      <c r="A201" s="73" t="s">
        <v>94</v>
      </c>
      <c r="B201" s="73" t="s">
        <v>99</v>
      </c>
      <c r="C201" s="73" t="s">
        <v>227</v>
      </c>
      <c r="D201" s="16"/>
      <c r="E201" s="64" t="s">
        <v>592</v>
      </c>
      <c r="F201" s="96">
        <f>F202</f>
        <v>4945.8999999999996</v>
      </c>
      <c r="G201" s="96">
        <f>G202</f>
        <v>6884.9</v>
      </c>
      <c r="H201" s="96">
        <f>H202</f>
        <v>4697.2</v>
      </c>
    </row>
    <row r="202" spans="1:8" ht="51">
      <c r="A202" s="21" t="s">
        <v>94</v>
      </c>
      <c r="B202" s="21" t="s">
        <v>99</v>
      </c>
      <c r="C202" s="52" t="s">
        <v>228</v>
      </c>
      <c r="D202" s="16"/>
      <c r="E202" s="48" t="s">
        <v>229</v>
      </c>
      <c r="F202" s="58">
        <f>F203+F205+F207+F209+F211+F213</f>
        <v>4945.8999999999996</v>
      </c>
      <c r="G202" s="58">
        <f t="shared" ref="G202:H202" si="25">G203+G205+G207+G209+G211+G213</f>
        <v>6884.9</v>
      </c>
      <c r="H202" s="58">
        <f t="shared" si="25"/>
        <v>4697.2</v>
      </c>
    </row>
    <row r="203" spans="1:8" ht="38.25">
      <c r="A203" s="21" t="s">
        <v>94</v>
      </c>
      <c r="B203" s="21" t="s">
        <v>99</v>
      </c>
      <c r="C203" s="21" t="s">
        <v>534</v>
      </c>
      <c r="D203" s="82"/>
      <c r="E203" s="98" t="s">
        <v>339</v>
      </c>
      <c r="F203" s="41">
        <f>F204</f>
        <v>0</v>
      </c>
      <c r="G203" s="41">
        <f>G204</f>
        <v>2381.1999999999998</v>
      </c>
      <c r="H203" s="41">
        <f>H204</f>
        <v>0</v>
      </c>
    </row>
    <row r="204" spans="1:8" ht="38.25">
      <c r="A204" s="21" t="s">
        <v>94</v>
      </c>
      <c r="B204" s="21" t="s">
        <v>99</v>
      </c>
      <c r="C204" s="21" t="s">
        <v>534</v>
      </c>
      <c r="D204" s="82" t="s">
        <v>211</v>
      </c>
      <c r="E204" s="98" t="s">
        <v>212</v>
      </c>
      <c r="F204" s="41">
        <v>0</v>
      </c>
      <c r="G204" s="41">
        <v>2381.1999999999998</v>
      </c>
      <c r="H204" s="41">
        <v>0</v>
      </c>
    </row>
    <row r="205" spans="1:8" s="194" customFormat="1" ht="25.5">
      <c r="A205" s="21" t="s">
        <v>94</v>
      </c>
      <c r="B205" s="21" t="s">
        <v>99</v>
      </c>
      <c r="C205" s="21" t="s">
        <v>698</v>
      </c>
      <c r="D205" s="195"/>
      <c r="E205" s="169" t="s">
        <v>699</v>
      </c>
      <c r="F205" s="41">
        <f>F206</f>
        <v>0</v>
      </c>
      <c r="G205" s="41">
        <f t="shared" ref="G205:H205" si="26">G206</f>
        <v>0</v>
      </c>
      <c r="H205" s="41">
        <f t="shared" si="26"/>
        <v>429.4</v>
      </c>
    </row>
    <row r="206" spans="1:8" s="194" customFormat="1" ht="38.25">
      <c r="A206" s="21" t="s">
        <v>94</v>
      </c>
      <c r="B206" s="21" t="s">
        <v>99</v>
      </c>
      <c r="C206" s="21" t="s">
        <v>698</v>
      </c>
      <c r="D206" s="195" t="s">
        <v>211</v>
      </c>
      <c r="E206" s="169" t="s">
        <v>212</v>
      </c>
      <c r="F206" s="41">
        <v>0</v>
      </c>
      <c r="G206" s="41">
        <v>0</v>
      </c>
      <c r="H206" s="41">
        <v>429.4</v>
      </c>
    </row>
    <row r="207" spans="1:8" ht="25.5">
      <c r="A207" s="21" t="s">
        <v>94</v>
      </c>
      <c r="B207" s="21" t="s">
        <v>99</v>
      </c>
      <c r="C207" s="21" t="s">
        <v>535</v>
      </c>
      <c r="D207" s="16"/>
      <c r="E207" s="98" t="s">
        <v>329</v>
      </c>
      <c r="F207" s="41">
        <f>F208</f>
        <v>400</v>
      </c>
      <c r="G207" s="41">
        <f>G208</f>
        <v>400</v>
      </c>
      <c r="H207" s="41">
        <f>H208</f>
        <v>0</v>
      </c>
    </row>
    <row r="208" spans="1:8" ht="38.25">
      <c r="A208" s="21" t="s">
        <v>94</v>
      </c>
      <c r="B208" s="21" t="s">
        <v>99</v>
      </c>
      <c r="C208" s="21" t="s">
        <v>535</v>
      </c>
      <c r="D208" s="82" t="s">
        <v>211</v>
      </c>
      <c r="E208" s="98" t="s">
        <v>212</v>
      </c>
      <c r="F208" s="41">
        <v>400</v>
      </c>
      <c r="G208" s="41">
        <v>400</v>
      </c>
      <c r="H208" s="41">
        <v>0</v>
      </c>
    </row>
    <row r="209" spans="1:12">
      <c r="A209" s="21" t="s">
        <v>94</v>
      </c>
      <c r="B209" s="21" t="s">
        <v>99</v>
      </c>
      <c r="C209" s="21" t="s">
        <v>634</v>
      </c>
      <c r="D209" s="82"/>
      <c r="E209" s="98" t="s">
        <v>602</v>
      </c>
      <c r="F209" s="41">
        <f>F210</f>
        <v>600</v>
      </c>
      <c r="G209" s="41">
        <f t="shared" ref="G209:H209" si="27">G210</f>
        <v>0</v>
      </c>
      <c r="H209" s="41">
        <f t="shared" si="27"/>
        <v>0</v>
      </c>
    </row>
    <row r="210" spans="1:12" ht="38.25">
      <c r="A210" s="21" t="s">
        <v>94</v>
      </c>
      <c r="B210" s="21" t="s">
        <v>99</v>
      </c>
      <c r="C210" s="21" t="s">
        <v>634</v>
      </c>
      <c r="D210" s="82" t="s">
        <v>211</v>
      </c>
      <c r="E210" s="98" t="s">
        <v>212</v>
      </c>
      <c r="F210" s="41">
        <v>600</v>
      </c>
      <c r="G210" s="41">
        <v>0</v>
      </c>
      <c r="H210" s="41">
        <v>0</v>
      </c>
    </row>
    <row r="211" spans="1:12" ht="40.5" customHeight="1">
      <c r="A211" s="21" t="s">
        <v>94</v>
      </c>
      <c r="B211" s="21" t="s">
        <v>99</v>
      </c>
      <c r="C211" s="51" t="s">
        <v>353</v>
      </c>
      <c r="D211" s="82"/>
      <c r="E211" s="98" t="s">
        <v>350</v>
      </c>
      <c r="F211" s="41">
        <f>F212</f>
        <v>394.6</v>
      </c>
      <c r="G211" s="41">
        <f>G212</f>
        <v>410.4</v>
      </c>
      <c r="H211" s="41">
        <f>H212</f>
        <v>426.8</v>
      </c>
      <c r="J211" s="103"/>
      <c r="K211" s="103"/>
      <c r="L211" s="103"/>
    </row>
    <row r="212" spans="1:12" ht="38.25">
      <c r="A212" s="21" t="s">
        <v>94</v>
      </c>
      <c r="B212" s="21" t="s">
        <v>99</v>
      </c>
      <c r="C212" s="51" t="s">
        <v>353</v>
      </c>
      <c r="D212" s="82" t="s">
        <v>211</v>
      </c>
      <c r="E212" s="98" t="s">
        <v>212</v>
      </c>
      <c r="F212" s="39">
        <v>394.6</v>
      </c>
      <c r="G212" s="39">
        <v>410.4</v>
      </c>
      <c r="H212" s="39">
        <v>426.8</v>
      </c>
    </row>
    <row r="213" spans="1:12" ht="51.75" customHeight="1">
      <c r="A213" s="21" t="s">
        <v>94</v>
      </c>
      <c r="B213" s="21" t="s">
        <v>99</v>
      </c>
      <c r="C213" s="51" t="s">
        <v>354</v>
      </c>
      <c r="D213" s="82"/>
      <c r="E213" s="98" t="s">
        <v>348</v>
      </c>
      <c r="F213" s="41">
        <f>F214</f>
        <v>3551.3</v>
      </c>
      <c r="G213" s="41">
        <f>G214</f>
        <v>3693.3</v>
      </c>
      <c r="H213" s="41">
        <f>H214</f>
        <v>3841</v>
      </c>
    </row>
    <row r="214" spans="1:12" ht="38.25">
      <c r="A214" s="21" t="s">
        <v>94</v>
      </c>
      <c r="B214" s="21" t="s">
        <v>99</v>
      </c>
      <c r="C214" s="51" t="s">
        <v>354</v>
      </c>
      <c r="D214" s="82" t="s">
        <v>211</v>
      </c>
      <c r="E214" s="98" t="s">
        <v>212</v>
      </c>
      <c r="F214" s="41">
        <v>3551.3</v>
      </c>
      <c r="G214" s="41">
        <v>3693.3</v>
      </c>
      <c r="H214" s="41">
        <v>3841</v>
      </c>
    </row>
    <row r="215" spans="1:12" ht="25.5">
      <c r="A215" s="21" t="s">
        <v>94</v>
      </c>
      <c r="B215" s="21" t="s">
        <v>122</v>
      </c>
      <c r="C215" s="30"/>
      <c r="D215" s="30"/>
      <c r="E215" s="46" t="s">
        <v>4</v>
      </c>
      <c r="F215" s="40">
        <f>F216+F222+F240</f>
        <v>2752</v>
      </c>
      <c r="G215" s="40">
        <f>G216+G222+G240</f>
        <v>1406.2</v>
      </c>
      <c r="H215" s="40">
        <f>H216+H222+H240</f>
        <v>1406.2</v>
      </c>
    </row>
    <row r="216" spans="1:12" ht="89.25">
      <c r="A216" s="5" t="s">
        <v>94</v>
      </c>
      <c r="B216" s="5" t="s">
        <v>122</v>
      </c>
      <c r="C216" s="73" t="s">
        <v>69</v>
      </c>
      <c r="D216" s="16"/>
      <c r="E216" s="142" t="s">
        <v>580</v>
      </c>
      <c r="F216" s="96">
        <f>F217</f>
        <v>186</v>
      </c>
      <c r="G216" s="96">
        <f>G217</f>
        <v>176.2</v>
      </c>
      <c r="H216" s="96">
        <f>H217</f>
        <v>176.2</v>
      </c>
    </row>
    <row r="217" spans="1:12" ht="38.25">
      <c r="A217" s="16" t="s">
        <v>94</v>
      </c>
      <c r="B217" s="16" t="s">
        <v>122</v>
      </c>
      <c r="C217" s="52" t="s">
        <v>163</v>
      </c>
      <c r="D217" s="16"/>
      <c r="E217" s="48" t="s">
        <v>162</v>
      </c>
      <c r="F217" s="41">
        <f>F218+F220</f>
        <v>186</v>
      </c>
      <c r="G217" s="41">
        <f t="shared" ref="G217:H217" si="28">G218+G220</f>
        <v>176.2</v>
      </c>
      <c r="H217" s="41">
        <f t="shared" si="28"/>
        <v>176.2</v>
      </c>
    </row>
    <row r="218" spans="1:12" ht="51">
      <c r="A218" s="16" t="s">
        <v>94</v>
      </c>
      <c r="B218" s="16" t="s">
        <v>122</v>
      </c>
      <c r="C218" s="21" t="s">
        <v>464</v>
      </c>
      <c r="D218" s="30"/>
      <c r="E218" s="97" t="s">
        <v>164</v>
      </c>
      <c r="F218" s="41">
        <f>F219</f>
        <v>150</v>
      </c>
      <c r="G218" s="41">
        <f>G219</f>
        <v>140.19999999999999</v>
      </c>
      <c r="H218" s="41">
        <f>H219</f>
        <v>140.19999999999999</v>
      </c>
    </row>
    <row r="219" spans="1:12" ht="38.25">
      <c r="A219" s="16" t="s">
        <v>94</v>
      </c>
      <c r="B219" s="16" t="s">
        <v>122</v>
      </c>
      <c r="C219" s="21" t="s">
        <v>464</v>
      </c>
      <c r="D219" s="82" t="s">
        <v>211</v>
      </c>
      <c r="E219" s="98" t="s">
        <v>212</v>
      </c>
      <c r="F219" s="39">
        <v>150</v>
      </c>
      <c r="G219" s="39">
        <v>140.19999999999999</v>
      </c>
      <c r="H219" s="39">
        <v>140.19999999999999</v>
      </c>
    </row>
    <row r="220" spans="1:12" ht="38.25">
      <c r="A220" s="16" t="s">
        <v>94</v>
      </c>
      <c r="B220" s="16" t="s">
        <v>122</v>
      </c>
      <c r="C220" s="82" t="s">
        <v>465</v>
      </c>
      <c r="D220" s="30"/>
      <c r="E220" s="97" t="s">
        <v>167</v>
      </c>
      <c r="F220" s="41">
        <f>F221</f>
        <v>36</v>
      </c>
      <c r="G220" s="41">
        <f>G221</f>
        <v>36</v>
      </c>
      <c r="H220" s="41">
        <f>H221</f>
        <v>36</v>
      </c>
    </row>
    <row r="221" spans="1:12" ht="38.25">
      <c r="A221" s="16" t="s">
        <v>94</v>
      </c>
      <c r="B221" s="16" t="s">
        <v>122</v>
      </c>
      <c r="C221" s="82" t="s">
        <v>465</v>
      </c>
      <c r="D221" s="82" t="s">
        <v>211</v>
      </c>
      <c r="E221" s="98" t="s">
        <v>212</v>
      </c>
      <c r="F221" s="41">
        <v>36</v>
      </c>
      <c r="G221" s="41">
        <v>36</v>
      </c>
      <c r="H221" s="41">
        <v>36</v>
      </c>
    </row>
    <row r="222" spans="1:12" ht="89.25">
      <c r="A222" s="5" t="s">
        <v>94</v>
      </c>
      <c r="B222" s="5" t="s">
        <v>122</v>
      </c>
      <c r="C222" s="76">
        <v>400000000</v>
      </c>
      <c r="D222" s="16"/>
      <c r="E222" s="141" t="s">
        <v>579</v>
      </c>
      <c r="F222" s="96">
        <f>F223</f>
        <v>2266</v>
      </c>
      <c r="G222" s="96">
        <f>G223</f>
        <v>930</v>
      </c>
      <c r="H222" s="96">
        <f>H223</f>
        <v>930</v>
      </c>
    </row>
    <row r="223" spans="1:12" ht="50.25" customHeight="1">
      <c r="A223" s="47" t="s">
        <v>94</v>
      </c>
      <c r="B223" s="47" t="s">
        <v>122</v>
      </c>
      <c r="C223" s="75">
        <v>410000000</v>
      </c>
      <c r="D223" s="30"/>
      <c r="E223" s="46" t="s">
        <v>466</v>
      </c>
      <c r="F223" s="93">
        <f>F224+F226+F228+F230+F232+F234+F236+F238</f>
        <v>2266</v>
      </c>
      <c r="G223" s="93">
        <f t="shared" ref="G223:H223" si="29">G224+G226+G228+G230+G232+G234+G236+G238</f>
        <v>930</v>
      </c>
      <c r="H223" s="93">
        <f t="shared" si="29"/>
        <v>930</v>
      </c>
    </row>
    <row r="224" spans="1:12" ht="76.5">
      <c r="A224" s="16" t="s">
        <v>94</v>
      </c>
      <c r="B224" s="16" t="s">
        <v>122</v>
      </c>
      <c r="C224" s="135" t="s">
        <v>628</v>
      </c>
      <c r="D224" s="82"/>
      <c r="E224" s="98" t="s">
        <v>596</v>
      </c>
      <c r="F224" s="39">
        <f t="shared" ref="F224:H224" si="30">F225</f>
        <v>50</v>
      </c>
      <c r="G224" s="39">
        <f t="shared" si="30"/>
        <v>50</v>
      </c>
      <c r="H224" s="39">
        <f t="shared" si="30"/>
        <v>50</v>
      </c>
    </row>
    <row r="225" spans="1:8" ht="38.25">
      <c r="A225" s="16" t="s">
        <v>94</v>
      </c>
      <c r="B225" s="16" t="s">
        <v>122</v>
      </c>
      <c r="C225" s="135" t="s">
        <v>628</v>
      </c>
      <c r="D225" s="82" t="s">
        <v>211</v>
      </c>
      <c r="E225" s="98" t="s">
        <v>212</v>
      </c>
      <c r="F225" s="39">
        <v>50</v>
      </c>
      <c r="G225" s="39">
        <v>50</v>
      </c>
      <c r="H225" s="39">
        <v>50</v>
      </c>
    </row>
    <row r="226" spans="1:8" ht="25.5">
      <c r="A226" s="16" t="s">
        <v>94</v>
      </c>
      <c r="B226" s="16" t="s">
        <v>122</v>
      </c>
      <c r="C226" s="135" t="s">
        <v>627</v>
      </c>
      <c r="D226" s="82"/>
      <c r="E226" s="98" t="s">
        <v>469</v>
      </c>
      <c r="F226" s="39">
        <f>F227</f>
        <v>30</v>
      </c>
      <c r="G226" s="39">
        <f>G227</f>
        <v>30</v>
      </c>
      <c r="H226" s="39">
        <f>H227</f>
        <v>30</v>
      </c>
    </row>
    <row r="227" spans="1:8" ht="38.25">
      <c r="A227" s="16" t="s">
        <v>94</v>
      </c>
      <c r="B227" s="16" t="s">
        <v>122</v>
      </c>
      <c r="C227" s="135" t="s">
        <v>627</v>
      </c>
      <c r="D227" s="82" t="s">
        <v>211</v>
      </c>
      <c r="E227" s="98" t="s">
        <v>212</v>
      </c>
      <c r="F227" s="39">
        <v>30</v>
      </c>
      <c r="G227" s="39">
        <v>30</v>
      </c>
      <c r="H227" s="39">
        <v>30</v>
      </c>
    </row>
    <row r="228" spans="1:8" ht="40.5" customHeight="1">
      <c r="A228" s="16" t="s">
        <v>94</v>
      </c>
      <c r="B228" s="16" t="s">
        <v>122</v>
      </c>
      <c r="C228" s="135" t="s">
        <v>626</v>
      </c>
      <c r="D228" s="82"/>
      <c r="E228" s="98" t="s">
        <v>597</v>
      </c>
      <c r="F228" s="39">
        <f>F229</f>
        <v>50</v>
      </c>
      <c r="G228" s="39">
        <f t="shared" ref="G228:H228" si="31">G229</f>
        <v>50</v>
      </c>
      <c r="H228" s="39">
        <f t="shared" si="31"/>
        <v>50</v>
      </c>
    </row>
    <row r="229" spans="1:8" ht="38.25">
      <c r="A229" s="16" t="s">
        <v>94</v>
      </c>
      <c r="B229" s="16" t="s">
        <v>122</v>
      </c>
      <c r="C229" s="135" t="s">
        <v>626</v>
      </c>
      <c r="D229" s="82" t="s">
        <v>211</v>
      </c>
      <c r="E229" s="98" t="s">
        <v>212</v>
      </c>
      <c r="F229" s="39">
        <v>50</v>
      </c>
      <c r="G229" s="39">
        <v>50</v>
      </c>
      <c r="H229" s="39">
        <v>50</v>
      </c>
    </row>
    <row r="230" spans="1:8" ht="63.75">
      <c r="A230" s="16" t="s">
        <v>94</v>
      </c>
      <c r="B230" s="16" t="s">
        <v>122</v>
      </c>
      <c r="C230" s="135" t="s">
        <v>629</v>
      </c>
      <c r="D230" s="82"/>
      <c r="E230" s="98" t="s">
        <v>598</v>
      </c>
      <c r="F230" s="39">
        <f>F231</f>
        <v>200</v>
      </c>
      <c r="G230" s="39">
        <f t="shared" ref="G230:H230" si="32">G231</f>
        <v>200</v>
      </c>
      <c r="H230" s="39">
        <f t="shared" si="32"/>
        <v>200</v>
      </c>
    </row>
    <row r="231" spans="1:8" ht="63.75">
      <c r="A231" s="16" t="s">
        <v>94</v>
      </c>
      <c r="B231" s="16" t="s">
        <v>122</v>
      </c>
      <c r="C231" s="135" t="s">
        <v>629</v>
      </c>
      <c r="D231" s="16" t="s">
        <v>12</v>
      </c>
      <c r="E231" s="98" t="s">
        <v>365</v>
      </c>
      <c r="F231" s="39">
        <v>200</v>
      </c>
      <c r="G231" s="39">
        <v>200</v>
      </c>
      <c r="H231" s="39">
        <v>200</v>
      </c>
    </row>
    <row r="232" spans="1:8" ht="63.75">
      <c r="A232" s="16" t="s">
        <v>94</v>
      </c>
      <c r="B232" s="16" t="s">
        <v>122</v>
      </c>
      <c r="C232" s="135" t="s">
        <v>630</v>
      </c>
      <c r="D232" s="82"/>
      <c r="E232" s="98" t="s">
        <v>474</v>
      </c>
      <c r="F232" s="39">
        <f>F233</f>
        <v>500</v>
      </c>
      <c r="G232" s="39">
        <f t="shared" ref="G232:H232" si="33">G233</f>
        <v>500</v>
      </c>
      <c r="H232" s="39">
        <f t="shared" si="33"/>
        <v>500</v>
      </c>
    </row>
    <row r="233" spans="1:8" ht="63.75">
      <c r="A233" s="16" t="s">
        <v>94</v>
      </c>
      <c r="B233" s="16" t="s">
        <v>122</v>
      </c>
      <c r="C233" s="135" t="s">
        <v>630</v>
      </c>
      <c r="D233" s="16" t="s">
        <v>12</v>
      </c>
      <c r="E233" s="98" t="s">
        <v>365</v>
      </c>
      <c r="F233" s="39">
        <v>500</v>
      </c>
      <c r="G233" s="39">
        <v>500</v>
      </c>
      <c r="H233" s="39">
        <v>500</v>
      </c>
    </row>
    <row r="234" spans="1:8" ht="105.75" customHeight="1">
      <c r="A234" s="16" t="s">
        <v>94</v>
      </c>
      <c r="B234" s="16" t="s">
        <v>122</v>
      </c>
      <c r="C234" s="135" t="s">
        <v>631</v>
      </c>
      <c r="D234" s="82"/>
      <c r="E234" s="98" t="s">
        <v>475</v>
      </c>
      <c r="F234" s="39">
        <f>F235</f>
        <v>80</v>
      </c>
      <c r="G234" s="39">
        <f t="shared" ref="G234:H234" si="34">G235</f>
        <v>100</v>
      </c>
      <c r="H234" s="39">
        <f t="shared" si="34"/>
        <v>100</v>
      </c>
    </row>
    <row r="235" spans="1:8" ht="63.75">
      <c r="A235" s="16" t="s">
        <v>94</v>
      </c>
      <c r="B235" s="16" t="s">
        <v>122</v>
      </c>
      <c r="C235" s="135" t="s">
        <v>631</v>
      </c>
      <c r="D235" s="16" t="s">
        <v>12</v>
      </c>
      <c r="E235" s="98" t="s">
        <v>365</v>
      </c>
      <c r="F235" s="39">
        <v>80</v>
      </c>
      <c r="G235" s="39">
        <v>100</v>
      </c>
      <c r="H235" s="39">
        <v>100</v>
      </c>
    </row>
    <row r="236" spans="1:8" ht="102">
      <c r="A236" s="16" t="s">
        <v>94</v>
      </c>
      <c r="B236" s="16" t="s">
        <v>122</v>
      </c>
      <c r="C236" s="135" t="s">
        <v>632</v>
      </c>
      <c r="D236" s="16"/>
      <c r="E236" s="98" t="s">
        <v>599</v>
      </c>
      <c r="F236" s="39">
        <f>F237</f>
        <v>356</v>
      </c>
      <c r="G236" s="39">
        <f t="shared" ref="G236:H236" si="35">G237</f>
        <v>0</v>
      </c>
      <c r="H236" s="39">
        <f t="shared" si="35"/>
        <v>0</v>
      </c>
    </row>
    <row r="237" spans="1:8" ht="63.75">
      <c r="A237" s="16" t="s">
        <v>94</v>
      </c>
      <c r="B237" s="16" t="s">
        <v>122</v>
      </c>
      <c r="C237" s="135" t="s">
        <v>632</v>
      </c>
      <c r="D237" s="16" t="s">
        <v>12</v>
      </c>
      <c r="E237" s="98" t="s">
        <v>365</v>
      </c>
      <c r="F237" s="39">
        <v>356</v>
      </c>
      <c r="G237" s="39">
        <v>0</v>
      </c>
      <c r="H237" s="39">
        <v>0</v>
      </c>
    </row>
    <row r="238" spans="1:8" s="174" customFormat="1" ht="115.5" customHeight="1">
      <c r="A238" s="16" t="s">
        <v>94</v>
      </c>
      <c r="B238" s="16" t="s">
        <v>122</v>
      </c>
      <c r="C238" s="135" t="s">
        <v>673</v>
      </c>
      <c r="D238" s="16"/>
      <c r="E238" s="98" t="s">
        <v>674</v>
      </c>
      <c r="F238" s="39">
        <f>F239</f>
        <v>1000</v>
      </c>
      <c r="G238" s="39">
        <f t="shared" ref="G238:H238" si="36">G239</f>
        <v>0</v>
      </c>
      <c r="H238" s="39">
        <f t="shared" si="36"/>
        <v>0</v>
      </c>
    </row>
    <row r="239" spans="1:8" s="174" customFormat="1" ht="63.75">
      <c r="A239" s="16" t="s">
        <v>94</v>
      </c>
      <c r="B239" s="16" t="s">
        <v>122</v>
      </c>
      <c r="C239" s="135" t="s">
        <v>673</v>
      </c>
      <c r="D239" s="16" t="s">
        <v>12</v>
      </c>
      <c r="E239" s="98" t="s">
        <v>365</v>
      </c>
      <c r="F239" s="39">
        <v>1000</v>
      </c>
      <c r="G239" s="39">
        <v>0</v>
      </c>
      <c r="H239" s="39">
        <v>0</v>
      </c>
    </row>
    <row r="240" spans="1:8" ht="76.5">
      <c r="A240" s="5" t="s">
        <v>94</v>
      </c>
      <c r="B240" s="5" t="s">
        <v>122</v>
      </c>
      <c r="C240" s="73" t="s">
        <v>146</v>
      </c>
      <c r="D240" s="16"/>
      <c r="E240" s="63" t="s">
        <v>584</v>
      </c>
      <c r="F240" s="96">
        <f>F241</f>
        <v>300</v>
      </c>
      <c r="G240" s="96">
        <f>G241</f>
        <v>300</v>
      </c>
      <c r="H240" s="96">
        <f>H241</f>
        <v>300</v>
      </c>
    </row>
    <row r="241" spans="1:8" ht="63.75">
      <c r="A241" s="47" t="s">
        <v>94</v>
      </c>
      <c r="B241" s="47" t="s">
        <v>122</v>
      </c>
      <c r="C241" s="52" t="s">
        <v>147</v>
      </c>
      <c r="D241" s="16"/>
      <c r="E241" s="48" t="s">
        <v>549</v>
      </c>
      <c r="F241" s="93">
        <f>F242+F244+F246+F248</f>
        <v>300</v>
      </c>
      <c r="G241" s="93">
        <f>G242+G244+G246+G248</f>
        <v>300</v>
      </c>
      <c r="H241" s="93">
        <f>H242+H244+H246+H248</f>
        <v>300</v>
      </c>
    </row>
    <row r="242" spans="1:8" ht="51">
      <c r="A242" s="16" t="s">
        <v>94</v>
      </c>
      <c r="B242" s="16" t="s">
        <v>122</v>
      </c>
      <c r="C242" s="137" t="s">
        <v>511</v>
      </c>
      <c r="D242" s="16"/>
      <c r="E242" s="99" t="s">
        <v>548</v>
      </c>
      <c r="F242" s="39">
        <f>F243</f>
        <v>0</v>
      </c>
      <c r="G242" s="39">
        <f>G243</f>
        <v>300</v>
      </c>
      <c r="H242" s="39">
        <f>H243</f>
        <v>300</v>
      </c>
    </row>
    <row r="243" spans="1:8" ht="38.25">
      <c r="A243" s="16" t="s">
        <v>94</v>
      </c>
      <c r="B243" s="16" t="s">
        <v>122</v>
      </c>
      <c r="C243" s="137" t="s">
        <v>511</v>
      </c>
      <c r="D243" s="82" t="s">
        <v>211</v>
      </c>
      <c r="E243" s="98" t="s">
        <v>212</v>
      </c>
      <c r="F243" s="39">
        <v>0</v>
      </c>
      <c r="G243" s="39">
        <v>300</v>
      </c>
      <c r="H243" s="39">
        <v>300</v>
      </c>
    </row>
    <row r="244" spans="1:8" ht="89.25">
      <c r="A244" s="16" t="s">
        <v>94</v>
      </c>
      <c r="B244" s="16" t="s">
        <v>122</v>
      </c>
      <c r="C244" s="74">
        <v>810123102</v>
      </c>
      <c r="D244" s="16"/>
      <c r="E244" s="99" t="s">
        <v>512</v>
      </c>
      <c r="F244" s="39">
        <f>F245</f>
        <v>120</v>
      </c>
      <c r="G244" s="39">
        <f>G245</f>
        <v>0</v>
      </c>
      <c r="H244" s="39">
        <f>H245</f>
        <v>0</v>
      </c>
    </row>
    <row r="245" spans="1:8" ht="38.25">
      <c r="A245" s="16" t="s">
        <v>94</v>
      </c>
      <c r="B245" s="16" t="s">
        <v>122</v>
      </c>
      <c r="C245" s="74">
        <v>810123102</v>
      </c>
      <c r="D245" s="82" t="s">
        <v>211</v>
      </c>
      <c r="E245" s="98" t="s">
        <v>212</v>
      </c>
      <c r="F245" s="39">
        <f>100+20</f>
        <v>120</v>
      </c>
      <c r="G245" s="39">
        <v>0</v>
      </c>
      <c r="H245" s="39">
        <v>0</v>
      </c>
    </row>
    <row r="246" spans="1:8" ht="89.25">
      <c r="A246" s="16" t="s">
        <v>94</v>
      </c>
      <c r="B246" s="16" t="s">
        <v>122</v>
      </c>
      <c r="C246" s="74">
        <v>810123103</v>
      </c>
      <c r="D246" s="82"/>
      <c r="E246" s="98" t="s">
        <v>670</v>
      </c>
      <c r="F246" s="39">
        <f>F247</f>
        <v>120</v>
      </c>
      <c r="G246" s="39">
        <f>G249</f>
        <v>0</v>
      </c>
      <c r="H246" s="39">
        <f>H249</f>
        <v>0</v>
      </c>
    </row>
    <row r="247" spans="1:8" ht="38.25">
      <c r="A247" s="16" t="s">
        <v>94</v>
      </c>
      <c r="B247" s="16" t="s">
        <v>122</v>
      </c>
      <c r="C247" s="74">
        <v>810123103</v>
      </c>
      <c r="D247" s="82" t="s">
        <v>211</v>
      </c>
      <c r="E247" s="98" t="s">
        <v>212</v>
      </c>
      <c r="F247" s="39">
        <f>100+20</f>
        <v>120</v>
      </c>
      <c r="G247" s="39">
        <v>0</v>
      </c>
      <c r="H247" s="39">
        <v>0</v>
      </c>
    </row>
    <row r="248" spans="1:8" ht="89.25">
      <c r="A248" s="16" t="s">
        <v>94</v>
      </c>
      <c r="B248" s="16" t="s">
        <v>122</v>
      </c>
      <c r="C248" s="74">
        <v>810123104</v>
      </c>
      <c r="D248" s="82"/>
      <c r="E248" s="98" t="s">
        <v>669</v>
      </c>
      <c r="F248" s="39">
        <f>F249</f>
        <v>60</v>
      </c>
      <c r="G248" s="39">
        <f t="shared" ref="G248:H248" si="37">G249</f>
        <v>0</v>
      </c>
      <c r="H248" s="39">
        <f t="shared" si="37"/>
        <v>0</v>
      </c>
    </row>
    <row r="249" spans="1:8" ht="38.25">
      <c r="A249" s="16" t="s">
        <v>94</v>
      </c>
      <c r="B249" s="16" t="s">
        <v>122</v>
      </c>
      <c r="C249" s="74">
        <v>810123104</v>
      </c>
      <c r="D249" s="82" t="s">
        <v>211</v>
      </c>
      <c r="E249" s="98" t="s">
        <v>212</v>
      </c>
      <c r="F249" s="39">
        <f>100-40</f>
        <v>60</v>
      </c>
      <c r="G249" s="39">
        <v>0</v>
      </c>
      <c r="H249" s="39">
        <v>0</v>
      </c>
    </row>
    <row r="250" spans="1:8" ht="30">
      <c r="A250" s="4" t="s">
        <v>95</v>
      </c>
      <c r="B250" s="3"/>
      <c r="C250" s="3"/>
      <c r="D250" s="3"/>
      <c r="E250" s="49" t="s">
        <v>47</v>
      </c>
      <c r="F250" s="92">
        <f>F251+F274+F316+F372</f>
        <v>292606.59999999998</v>
      </c>
      <c r="G250" s="92">
        <f>G251+G274+G316+G372</f>
        <v>52075.799999999996</v>
      </c>
      <c r="H250" s="92">
        <f>H251+H274+H316+H372</f>
        <v>47947</v>
      </c>
    </row>
    <row r="251" spans="1:8" ht="14.25">
      <c r="A251" s="30" t="s">
        <v>95</v>
      </c>
      <c r="B251" s="30" t="s">
        <v>88</v>
      </c>
      <c r="C251" s="30"/>
      <c r="D251" s="30"/>
      <c r="E251" s="27" t="s">
        <v>42</v>
      </c>
      <c r="F251" s="40">
        <f>F252</f>
        <v>6169.4</v>
      </c>
      <c r="G251" s="40">
        <f>G252</f>
        <v>5761.3</v>
      </c>
      <c r="H251" s="40">
        <f>H252</f>
        <v>2611.3000000000002</v>
      </c>
    </row>
    <row r="252" spans="1:8" ht="76.5">
      <c r="A252" s="5" t="s">
        <v>95</v>
      </c>
      <c r="B252" s="5" t="s">
        <v>88</v>
      </c>
      <c r="C252" s="73" t="s">
        <v>154</v>
      </c>
      <c r="D252" s="16"/>
      <c r="E252" s="141" t="s">
        <v>578</v>
      </c>
      <c r="F252" s="96">
        <f>F253+F258+F269</f>
        <v>6169.4</v>
      </c>
      <c r="G252" s="96">
        <f>G253+G258+G269</f>
        <v>5761.3</v>
      </c>
      <c r="H252" s="96">
        <f>H253+H258+H269</f>
        <v>2611.3000000000002</v>
      </c>
    </row>
    <row r="253" spans="1:8" ht="40.5" customHeight="1">
      <c r="A253" s="47" t="s">
        <v>95</v>
      </c>
      <c r="B253" s="47" t="s">
        <v>88</v>
      </c>
      <c r="C253" s="52" t="s">
        <v>150</v>
      </c>
      <c r="D253" s="16"/>
      <c r="E253" s="48" t="s">
        <v>297</v>
      </c>
      <c r="F253" s="93">
        <f>F254+F256</f>
        <v>1502</v>
      </c>
      <c r="G253" s="93">
        <f>G254+G256</f>
        <v>950</v>
      </c>
      <c r="H253" s="93">
        <f>H254+H256</f>
        <v>950</v>
      </c>
    </row>
    <row r="254" spans="1:8" ht="51">
      <c r="A254" s="16" t="s">
        <v>95</v>
      </c>
      <c r="B254" s="16" t="s">
        <v>88</v>
      </c>
      <c r="C254" s="136" t="s">
        <v>484</v>
      </c>
      <c r="D254" s="3"/>
      <c r="E254" s="98" t="s">
        <v>263</v>
      </c>
      <c r="F254" s="41">
        <f>SUM(F255:F255)</f>
        <v>1378.5</v>
      </c>
      <c r="G254" s="41">
        <f>SUM(G255:G255)</f>
        <v>150</v>
      </c>
      <c r="H254" s="41">
        <f>SUM(H255:H255)</f>
        <v>150</v>
      </c>
    </row>
    <row r="255" spans="1:8" ht="38.25">
      <c r="A255" s="16" t="s">
        <v>95</v>
      </c>
      <c r="B255" s="16" t="s">
        <v>88</v>
      </c>
      <c r="C255" s="136" t="s">
        <v>484</v>
      </c>
      <c r="D255" s="82" t="s">
        <v>211</v>
      </c>
      <c r="E255" s="98" t="s">
        <v>212</v>
      </c>
      <c r="F255" s="41">
        <v>1378.5</v>
      </c>
      <c r="G255" s="41">
        <v>150</v>
      </c>
      <c r="H255" s="41">
        <v>150</v>
      </c>
    </row>
    <row r="256" spans="1:8" ht="25.5">
      <c r="A256" s="16" t="s">
        <v>95</v>
      </c>
      <c r="B256" s="16" t="s">
        <v>88</v>
      </c>
      <c r="C256" s="21" t="s">
        <v>485</v>
      </c>
      <c r="D256" s="3"/>
      <c r="E256" s="98" t="s">
        <v>335</v>
      </c>
      <c r="F256" s="41">
        <f>F257</f>
        <v>123.5</v>
      </c>
      <c r="G256" s="41">
        <f>G257</f>
        <v>800</v>
      </c>
      <c r="H256" s="41">
        <f>H257</f>
        <v>800</v>
      </c>
    </row>
    <row r="257" spans="1:8" ht="38.25">
      <c r="A257" s="16" t="s">
        <v>95</v>
      </c>
      <c r="B257" s="16" t="s">
        <v>88</v>
      </c>
      <c r="C257" s="21" t="s">
        <v>485</v>
      </c>
      <c r="D257" s="82" t="s">
        <v>211</v>
      </c>
      <c r="E257" s="98" t="s">
        <v>212</v>
      </c>
      <c r="F257" s="39">
        <v>123.5</v>
      </c>
      <c r="G257" s="39">
        <v>800</v>
      </c>
      <c r="H257" s="39">
        <v>800</v>
      </c>
    </row>
    <row r="258" spans="1:8" ht="38.25">
      <c r="A258" s="47" t="s">
        <v>95</v>
      </c>
      <c r="B258" s="47" t="s">
        <v>88</v>
      </c>
      <c r="C258" s="52" t="s">
        <v>151</v>
      </c>
      <c r="D258" s="16"/>
      <c r="E258" s="48" t="s">
        <v>148</v>
      </c>
      <c r="F258" s="93">
        <f>F259+F261+F263+F265+F267</f>
        <v>3250</v>
      </c>
      <c r="G258" s="93">
        <f t="shared" ref="G258:H258" si="38">G259+G261+G263+G265+G267</f>
        <v>1510</v>
      </c>
      <c r="H258" s="93">
        <f t="shared" si="38"/>
        <v>200</v>
      </c>
    </row>
    <row r="259" spans="1:8" ht="131.25" customHeight="1">
      <c r="A259" s="16" t="s">
        <v>95</v>
      </c>
      <c r="B259" s="16" t="s">
        <v>88</v>
      </c>
      <c r="C259" s="79">
        <v>520123261</v>
      </c>
      <c r="D259" s="3"/>
      <c r="E259" s="98" t="s">
        <v>268</v>
      </c>
      <c r="F259" s="41">
        <f>F260</f>
        <v>0</v>
      </c>
      <c r="G259" s="41">
        <f>G260</f>
        <v>100</v>
      </c>
      <c r="H259" s="41">
        <f>H260</f>
        <v>0</v>
      </c>
    </row>
    <row r="260" spans="1:8" ht="38.25">
      <c r="A260" s="16" t="s">
        <v>95</v>
      </c>
      <c r="B260" s="16" t="s">
        <v>88</v>
      </c>
      <c r="C260" s="79">
        <v>520123261</v>
      </c>
      <c r="D260" s="82" t="s">
        <v>211</v>
      </c>
      <c r="E260" s="98" t="s">
        <v>212</v>
      </c>
      <c r="F260" s="41">
        <v>0</v>
      </c>
      <c r="G260" s="41">
        <v>100</v>
      </c>
      <c r="H260" s="41">
        <v>0</v>
      </c>
    </row>
    <row r="261" spans="1:8" ht="51">
      <c r="A261" s="16" t="s">
        <v>95</v>
      </c>
      <c r="B261" s="16" t="s">
        <v>88</v>
      </c>
      <c r="C261" s="79">
        <v>520123262</v>
      </c>
      <c r="D261" s="16"/>
      <c r="E261" s="98" t="s">
        <v>299</v>
      </c>
      <c r="F261" s="41">
        <f>F262</f>
        <v>0</v>
      </c>
      <c r="G261" s="41">
        <f>G262</f>
        <v>20</v>
      </c>
      <c r="H261" s="41">
        <f>H262</f>
        <v>20</v>
      </c>
    </row>
    <row r="262" spans="1:8" ht="38.25">
      <c r="A262" s="16" t="s">
        <v>95</v>
      </c>
      <c r="B262" s="16" t="s">
        <v>88</v>
      </c>
      <c r="C262" s="79">
        <v>520123262</v>
      </c>
      <c r="D262" s="82" t="s">
        <v>211</v>
      </c>
      <c r="E262" s="98" t="s">
        <v>212</v>
      </c>
      <c r="F262" s="41">
        <v>0</v>
      </c>
      <c r="G262" s="41">
        <v>20</v>
      </c>
      <c r="H262" s="41">
        <v>20</v>
      </c>
    </row>
    <row r="263" spans="1:8" ht="25.5">
      <c r="A263" s="16" t="s">
        <v>95</v>
      </c>
      <c r="B263" s="16" t="s">
        <v>88</v>
      </c>
      <c r="C263" s="136" t="s">
        <v>486</v>
      </c>
      <c r="D263" s="82"/>
      <c r="E263" s="98" t="s">
        <v>487</v>
      </c>
      <c r="F263" s="41">
        <f>F264</f>
        <v>160</v>
      </c>
      <c r="G263" s="41">
        <f>G264</f>
        <v>170</v>
      </c>
      <c r="H263" s="41">
        <f>H264</f>
        <v>180</v>
      </c>
    </row>
    <row r="264" spans="1:8" ht="38.25">
      <c r="A264" s="16" t="s">
        <v>95</v>
      </c>
      <c r="B264" s="16" t="s">
        <v>88</v>
      </c>
      <c r="C264" s="136" t="s">
        <v>486</v>
      </c>
      <c r="D264" s="82" t="s">
        <v>211</v>
      </c>
      <c r="E264" s="98" t="s">
        <v>212</v>
      </c>
      <c r="F264" s="41">
        <v>160</v>
      </c>
      <c r="G264" s="41">
        <v>170</v>
      </c>
      <c r="H264" s="41">
        <v>180</v>
      </c>
    </row>
    <row r="265" spans="1:8" ht="63.75">
      <c r="A265" s="16" t="s">
        <v>95</v>
      </c>
      <c r="B265" s="16" t="s">
        <v>88</v>
      </c>
      <c r="C265" s="79">
        <v>520223265</v>
      </c>
      <c r="D265" s="82"/>
      <c r="E265" s="98" t="s">
        <v>489</v>
      </c>
      <c r="F265" s="41">
        <f>F266</f>
        <v>2890</v>
      </c>
      <c r="G265" s="41">
        <f>G266</f>
        <v>1220</v>
      </c>
      <c r="H265" s="41">
        <f>H266</f>
        <v>0</v>
      </c>
    </row>
    <row r="266" spans="1:8">
      <c r="A266" s="16" t="s">
        <v>95</v>
      </c>
      <c r="B266" s="16" t="s">
        <v>88</v>
      </c>
      <c r="C266" s="79">
        <v>520223265</v>
      </c>
      <c r="D266" s="82" t="s">
        <v>248</v>
      </c>
      <c r="E266" s="99" t="s">
        <v>271</v>
      </c>
      <c r="F266" s="41">
        <v>2890</v>
      </c>
      <c r="G266" s="41">
        <v>1220</v>
      </c>
      <c r="H266" s="41">
        <v>0</v>
      </c>
    </row>
    <row r="267" spans="1:8" ht="38.25">
      <c r="A267" s="16" t="s">
        <v>95</v>
      </c>
      <c r="B267" s="16" t="s">
        <v>88</v>
      </c>
      <c r="C267" s="21" t="s">
        <v>490</v>
      </c>
      <c r="D267" s="82"/>
      <c r="E267" s="99" t="s">
        <v>272</v>
      </c>
      <c r="F267" s="41">
        <f>F268</f>
        <v>200</v>
      </c>
      <c r="G267" s="41">
        <f>G268</f>
        <v>0</v>
      </c>
      <c r="H267" s="41">
        <f>H268</f>
        <v>0</v>
      </c>
    </row>
    <row r="268" spans="1:8" ht="38.25">
      <c r="A268" s="16" t="s">
        <v>95</v>
      </c>
      <c r="B268" s="16" t="s">
        <v>88</v>
      </c>
      <c r="C268" s="21" t="s">
        <v>490</v>
      </c>
      <c r="D268" s="82" t="s">
        <v>211</v>
      </c>
      <c r="E268" s="98" t="s">
        <v>212</v>
      </c>
      <c r="F268" s="41">
        <v>200</v>
      </c>
      <c r="G268" s="39">
        <v>0</v>
      </c>
      <c r="H268" s="39">
        <v>0</v>
      </c>
    </row>
    <row r="269" spans="1:8" ht="63.75">
      <c r="A269" s="47" t="s">
        <v>95</v>
      </c>
      <c r="B269" s="47" t="s">
        <v>88</v>
      </c>
      <c r="C269" s="52" t="s">
        <v>152</v>
      </c>
      <c r="D269" s="16"/>
      <c r="E269" s="48" t="s">
        <v>149</v>
      </c>
      <c r="F269" s="93">
        <f>F270+F272</f>
        <v>1417.4</v>
      </c>
      <c r="G269" s="93">
        <f>G270+G272</f>
        <v>3301.3</v>
      </c>
      <c r="H269" s="93">
        <f>H270+H272</f>
        <v>1461.3</v>
      </c>
    </row>
    <row r="270" spans="1:8" ht="66.75" customHeight="1">
      <c r="A270" s="82" t="s">
        <v>95</v>
      </c>
      <c r="B270" s="82" t="s">
        <v>88</v>
      </c>
      <c r="C270" s="79">
        <v>530123271</v>
      </c>
      <c r="D270" s="16"/>
      <c r="E270" s="98" t="s">
        <v>153</v>
      </c>
      <c r="F270" s="41">
        <f>F271</f>
        <v>1417.4</v>
      </c>
      <c r="G270" s="41">
        <f>G271</f>
        <v>1461.3</v>
      </c>
      <c r="H270" s="41">
        <f>H271</f>
        <v>1461.3</v>
      </c>
    </row>
    <row r="271" spans="1:8" ht="38.25">
      <c r="A271" s="16" t="s">
        <v>95</v>
      </c>
      <c r="B271" s="16" t="s">
        <v>88</v>
      </c>
      <c r="C271" s="79">
        <v>530123271</v>
      </c>
      <c r="D271" s="82" t="s">
        <v>211</v>
      </c>
      <c r="E271" s="98" t="s">
        <v>212</v>
      </c>
      <c r="F271" s="1">
        <f>961.3+456.1</f>
        <v>1417.4</v>
      </c>
      <c r="G271" s="1">
        <v>1461.3</v>
      </c>
      <c r="H271" s="1">
        <v>1461.3</v>
      </c>
    </row>
    <row r="272" spans="1:8" ht="55.5" customHeight="1">
      <c r="A272" s="16" t="s">
        <v>95</v>
      </c>
      <c r="B272" s="16" t="s">
        <v>88</v>
      </c>
      <c r="C272" s="79">
        <v>530223272</v>
      </c>
      <c r="D272" s="16"/>
      <c r="E272" s="98" t="s">
        <v>492</v>
      </c>
      <c r="F272" s="41">
        <f t="shared" ref="F272:H272" si="39">F273</f>
        <v>0</v>
      </c>
      <c r="G272" s="41">
        <f t="shared" si="39"/>
        <v>1840</v>
      </c>
      <c r="H272" s="41">
        <f t="shared" si="39"/>
        <v>0</v>
      </c>
    </row>
    <row r="273" spans="1:8" ht="38.25">
      <c r="A273" s="16" t="s">
        <v>95</v>
      </c>
      <c r="B273" s="16" t="s">
        <v>88</v>
      </c>
      <c r="C273" s="79">
        <v>530223272</v>
      </c>
      <c r="D273" s="82" t="s">
        <v>211</v>
      </c>
      <c r="E273" s="98" t="s">
        <v>212</v>
      </c>
      <c r="F273" s="41">
        <v>0</v>
      </c>
      <c r="G273" s="41">
        <v>1840</v>
      </c>
      <c r="H273" s="41">
        <v>0</v>
      </c>
    </row>
    <row r="274" spans="1:8" ht="14.25">
      <c r="A274" s="30" t="s">
        <v>95</v>
      </c>
      <c r="B274" s="30" t="s">
        <v>89</v>
      </c>
      <c r="C274" s="30"/>
      <c r="D274" s="30"/>
      <c r="E274" s="27" t="s">
        <v>41</v>
      </c>
      <c r="F274" s="40">
        <f>F275+F289+F313</f>
        <v>63541.899999999994</v>
      </c>
      <c r="G274" s="40">
        <f>G275+G289+G313</f>
        <v>13487.8</v>
      </c>
      <c r="H274" s="40">
        <f>H275+H289+H313</f>
        <v>12484</v>
      </c>
    </row>
    <row r="275" spans="1:8" ht="63.75">
      <c r="A275" s="5" t="s">
        <v>95</v>
      </c>
      <c r="B275" s="5" t="s">
        <v>89</v>
      </c>
      <c r="C275" s="76">
        <v>400000000</v>
      </c>
      <c r="D275" s="5"/>
      <c r="E275" s="64" t="s">
        <v>375</v>
      </c>
      <c r="F275" s="96">
        <f t="shared" ref="F275:H275" si="40">F276</f>
        <v>12881.8</v>
      </c>
      <c r="G275" s="96">
        <f t="shared" si="40"/>
        <v>5125</v>
      </c>
      <c r="H275" s="96">
        <f t="shared" si="40"/>
        <v>4158.8</v>
      </c>
    </row>
    <row r="276" spans="1:8" ht="93.75" customHeight="1">
      <c r="A276" s="16" t="s">
        <v>95</v>
      </c>
      <c r="B276" s="16" t="s">
        <v>89</v>
      </c>
      <c r="C276" s="75">
        <v>430000000</v>
      </c>
      <c r="D276" s="16"/>
      <c r="E276" s="46" t="s">
        <v>646</v>
      </c>
      <c r="F276" s="93">
        <f>F277+F279+F281+F283+F285+F287</f>
        <v>12881.8</v>
      </c>
      <c r="G276" s="93">
        <f t="shared" ref="G276:H276" si="41">G277+G279+G281+G283+G285+G287</f>
        <v>5125</v>
      </c>
      <c r="H276" s="93">
        <f t="shared" si="41"/>
        <v>4158.8</v>
      </c>
    </row>
    <row r="277" spans="1:8" ht="114.75">
      <c r="A277" s="16" t="s">
        <v>95</v>
      </c>
      <c r="B277" s="16" t="s">
        <v>89</v>
      </c>
      <c r="C277" s="74">
        <v>430227340</v>
      </c>
      <c r="D277" s="16"/>
      <c r="E277" s="98" t="s">
        <v>609</v>
      </c>
      <c r="F277" s="39">
        <f>F278</f>
        <v>1364</v>
      </c>
      <c r="G277" s="39">
        <f t="shared" ref="G277:H277" si="42">G278</f>
        <v>1364</v>
      </c>
      <c r="H277" s="39">
        <f t="shared" si="42"/>
        <v>1364</v>
      </c>
    </row>
    <row r="278" spans="1:8" ht="63.75">
      <c r="A278" s="16" t="s">
        <v>95</v>
      </c>
      <c r="B278" s="16" t="s">
        <v>89</v>
      </c>
      <c r="C278" s="74">
        <v>430227340</v>
      </c>
      <c r="D278" s="16" t="s">
        <v>12</v>
      </c>
      <c r="E278" s="98" t="s">
        <v>318</v>
      </c>
      <c r="F278" s="39">
        <v>1364</v>
      </c>
      <c r="G278" s="39">
        <v>1364</v>
      </c>
      <c r="H278" s="39">
        <v>1364</v>
      </c>
    </row>
    <row r="279" spans="1:8" ht="124.5" customHeight="1">
      <c r="A279" s="16" t="s">
        <v>95</v>
      </c>
      <c r="B279" s="16" t="s">
        <v>89</v>
      </c>
      <c r="C279" s="74">
        <v>430227350</v>
      </c>
      <c r="D279" s="16"/>
      <c r="E279" s="98" t="s">
        <v>600</v>
      </c>
      <c r="F279" s="39">
        <f>F280</f>
        <v>25.5</v>
      </c>
      <c r="G279" s="39">
        <f t="shared" ref="G279:H279" si="43">G280</f>
        <v>25.5</v>
      </c>
      <c r="H279" s="39">
        <f t="shared" si="43"/>
        <v>25.5</v>
      </c>
    </row>
    <row r="280" spans="1:8" ht="63.75">
      <c r="A280" s="16" t="s">
        <v>95</v>
      </c>
      <c r="B280" s="16" t="s">
        <v>89</v>
      </c>
      <c r="C280" s="74">
        <v>430227350</v>
      </c>
      <c r="D280" s="16" t="s">
        <v>12</v>
      </c>
      <c r="E280" s="98" t="s">
        <v>318</v>
      </c>
      <c r="F280" s="39">
        <v>25.5</v>
      </c>
      <c r="G280" s="39">
        <v>25.5</v>
      </c>
      <c r="H280" s="39">
        <v>25.5</v>
      </c>
    </row>
    <row r="281" spans="1:8" ht="126.75" customHeight="1">
      <c r="A281" s="16" t="s">
        <v>95</v>
      </c>
      <c r="B281" s="16" t="s">
        <v>89</v>
      </c>
      <c r="C281" s="74">
        <v>430227360</v>
      </c>
      <c r="D281" s="16"/>
      <c r="E281" s="98" t="s">
        <v>601</v>
      </c>
      <c r="F281" s="39">
        <f>F282</f>
        <v>5593.6</v>
      </c>
      <c r="G281" s="39">
        <f t="shared" ref="G281:H281" si="44">G282</f>
        <v>1661.6</v>
      </c>
      <c r="H281" s="39">
        <f t="shared" si="44"/>
        <v>1661.6</v>
      </c>
    </row>
    <row r="282" spans="1:8" ht="63.75">
      <c r="A282" s="16" t="s">
        <v>95</v>
      </c>
      <c r="B282" s="16" t="s">
        <v>89</v>
      </c>
      <c r="C282" s="74">
        <v>430227360</v>
      </c>
      <c r="D282" s="16" t="s">
        <v>12</v>
      </c>
      <c r="E282" s="98" t="s">
        <v>318</v>
      </c>
      <c r="F282" s="39">
        <f>5293.6+300</f>
        <v>5593.6</v>
      </c>
      <c r="G282" s="39">
        <v>1661.6</v>
      </c>
      <c r="H282" s="39">
        <v>1661.6</v>
      </c>
    </row>
    <row r="283" spans="1:8" ht="126.75" customHeight="1">
      <c r="A283" s="16" t="s">
        <v>95</v>
      </c>
      <c r="B283" s="16" t="s">
        <v>89</v>
      </c>
      <c r="C283" s="74">
        <v>430227370</v>
      </c>
      <c r="D283" s="16"/>
      <c r="E283" s="98" t="s">
        <v>610</v>
      </c>
      <c r="F283" s="39">
        <f>F284</f>
        <v>1000</v>
      </c>
      <c r="G283" s="39">
        <f t="shared" ref="G283:H283" si="45">G284</f>
        <v>1107.7</v>
      </c>
      <c r="H283" s="39">
        <f t="shared" si="45"/>
        <v>1107.7</v>
      </c>
    </row>
    <row r="284" spans="1:8" ht="63.75">
      <c r="A284" s="16" t="s">
        <v>95</v>
      </c>
      <c r="B284" s="16" t="s">
        <v>89</v>
      </c>
      <c r="C284" s="74">
        <v>430227370</v>
      </c>
      <c r="D284" s="16" t="s">
        <v>12</v>
      </c>
      <c r="E284" s="98" t="s">
        <v>318</v>
      </c>
      <c r="F284" s="39">
        <v>1000</v>
      </c>
      <c r="G284" s="39">
        <v>1107.7</v>
      </c>
      <c r="H284" s="39">
        <v>1107.7</v>
      </c>
    </row>
    <row r="285" spans="1:8" ht="127.5">
      <c r="A285" s="16" t="s">
        <v>95</v>
      </c>
      <c r="B285" s="16" t="s">
        <v>89</v>
      </c>
      <c r="C285" s="74">
        <v>430227390</v>
      </c>
      <c r="D285" s="16"/>
      <c r="E285" s="98" t="s">
        <v>645</v>
      </c>
      <c r="F285" s="39">
        <f>F286</f>
        <v>2898.7</v>
      </c>
      <c r="G285" s="39">
        <f t="shared" ref="G285:H285" si="46">G286</f>
        <v>966.2</v>
      </c>
      <c r="H285" s="39">
        <f t="shared" si="46"/>
        <v>0</v>
      </c>
    </row>
    <row r="286" spans="1:8" ht="63.75">
      <c r="A286" s="16" t="s">
        <v>95</v>
      </c>
      <c r="B286" s="16" t="s">
        <v>89</v>
      </c>
      <c r="C286" s="74">
        <v>430227390</v>
      </c>
      <c r="D286" s="16" t="s">
        <v>12</v>
      </c>
      <c r="E286" s="98" t="s">
        <v>318</v>
      </c>
      <c r="F286" s="39">
        <v>2898.7</v>
      </c>
      <c r="G286" s="39">
        <v>966.2</v>
      </c>
      <c r="H286" s="39">
        <v>0</v>
      </c>
    </row>
    <row r="287" spans="1:8" s="231" customFormat="1" ht="127.5">
      <c r="A287" s="16" t="s">
        <v>95</v>
      </c>
      <c r="B287" s="16" t="s">
        <v>89</v>
      </c>
      <c r="C287" s="74">
        <v>430227400</v>
      </c>
      <c r="D287" s="16"/>
      <c r="E287" s="98" t="s">
        <v>756</v>
      </c>
      <c r="F287" s="39">
        <f>F288</f>
        <v>2000</v>
      </c>
      <c r="G287" s="39">
        <f t="shared" ref="G287:H287" si="47">G288</f>
        <v>0</v>
      </c>
      <c r="H287" s="39">
        <f t="shared" si="47"/>
        <v>0</v>
      </c>
    </row>
    <row r="288" spans="1:8" s="231" customFormat="1" ht="63.75">
      <c r="A288" s="16" t="s">
        <v>95</v>
      </c>
      <c r="B288" s="16" t="s">
        <v>89</v>
      </c>
      <c r="C288" s="74">
        <v>430227400</v>
      </c>
      <c r="D288" s="16" t="s">
        <v>12</v>
      </c>
      <c r="E288" s="98" t="s">
        <v>318</v>
      </c>
      <c r="F288" s="39">
        <v>2000</v>
      </c>
      <c r="G288" s="39">
        <v>0</v>
      </c>
      <c r="H288" s="39">
        <v>0</v>
      </c>
    </row>
    <row r="289" spans="1:8" ht="102">
      <c r="A289" s="5" t="s">
        <v>95</v>
      </c>
      <c r="B289" s="5" t="s">
        <v>89</v>
      </c>
      <c r="C289" s="81" t="s">
        <v>32</v>
      </c>
      <c r="D289" s="16"/>
      <c r="E289" s="53" t="s">
        <v>581</v>
      </c>
      <c r="F289" s="96">
        <f>F290+F297+F308</f>
        <v>50540.1</v>
      </c>
      <c r="G289" s="96">
        <f>G290+G297+G308</f>
        <v>8362.7999999999993</v>
      </c>
      <c r="H289" s="96">
        <f>H290+H297+H308</f>
        <v>8325.2000000000007</v>
      </c>
    </row>
    <row r="290" spans="1:8" ht="38.25">
      <c r="A290" s="16" t="s">
        <v>95</v>
      </c>
      <c r="B290" s="16" t="s">
        <v>89</v>
      </c>
      <c r="C290" s="52" t="s">
        <v>33</v>
      </c>
      <c r="D290" s="16"/>
      <c r="E290" s="48" t="s">
        <v>553</v>
      </c>
      <c r="F290" s="93">
        <f>F291+F293+F295</f>
        <v>675</v>
      </c>
      <c r="G290" s="93">
        <f t="shared" ref="G290:H290" si="48">G291+G293+G295</f>
        <v>685</v>
      </c>
      <c r="H290" s="93">
        <f t="shared" si="48"/>
        <v>530</v>
      </c>
    </row>
    <row r="291" spans="1:8" ht="25.5">
      <c r="A291" s="16" t="s">
        <v>95</v>
      </c>
      <c r="B291" s="16" t="s">
        <v>89</v>
      </c>
      <c r="C291" s="21" t="s">
        <v>496</v>
      </c>
      <c r="D291" s="3"/>
      <c r="E291" s="98" t="s">
        <v>188</v>
      </c>
      <c r="F291" s="41">
        <f t="shared" ref="F291:H291" si="49">F292</f>
        <v>510</v>
      </c>
      <c r="G291" s="41">
        <f t="shared" si="49"/>
        <v>510</v>
      </c>
      <c r="H291" s="41">
        <f t="shared" si="49"/>
        <v>510</v>
      </c>
    </row>
    <row r="292" spans="1:8" ht="38.25">
      <c r="A292" s="16" t="s">
        <v>95</v>
      </c>
      <c r="B292" s="16" t="s">
        <v>89</v>
      </c>
      <c r="C292" s="21" t="s">
        <v>496</v>
      </c>
      <c r="D292" s="82" t="s">
        <v>211</v>
      </c>
      <c r="E292" s="98" t="s">
        <v>212</v>
      </c>
      <c r="F292" s="41">
        <v>510</v>
      </c>
      <c r="G292" s="41">
        <v>510</v>
      </c>
      <c r="H292" s="41">
        <v>510</v>
      </c>
    </row>
    <row r="293" spans="1:8" ht="25.5">
      <c r="A293" s="16" t="s">
        <v>95</v>
      </c>
      <c r="B293" s="16" t="s">
        <v>89</v>
      </c>
      <c r="C293" s="21" t="s">
        <v>497</v>
      </c>
      <c r="D293" s="16"/>
      <c r="E293" s="98" t="s">
        <v>333</v>
      </c>
      <c r="F293" s="41">
        <f t="shared" ref="F293:H293" si="50">F294</f>
        <v>10</v>
      </c>
      <c r="G293" s="41">
        <f t="shared" si="50"/>
        <v>20</v>
      </c>
      <c r="H293" s="41">
        <f t="shared" si="50"/>
        <v>20</v>
      </c>
    </row>
    <row r="294" spans="1:8" ht="38.25">
      <c r="A294" s="16" t="s">
        <v>95</v>
      </c>
      <c r="B294" s="16" t="s">
        <v>89</v>
      </c>
      <c r="C294" s="21" t="s">
        <v>497</v>
      </c>
      <c r="D294" s="82" t="s">
        <v>211</v>
      </c>
      <c r="E294" s="98" t="s">
        <v>212</v>
      </c>
      <c r="F294" s="41">
        <v>10</v>
      </c>
      <c r="G294" s="41">
        <v>20</v>
      </c>
      <c r="H294" s="41">
        <v>20</v>
      </c>
    </row>
    <row r="295" spans="1:8" ht="38.25">
      <c r="A295" s="16" t="s">
        <v>95</v>
      </c>
      <c r="B295" s="16" t="s">
        <v>89</v>
      </c>
      <c r="C295" s="21" t="s">
        <v>551</v>
      </c>
      <c r="D295" s="82"/>
      <c r="E295" s="98" t="s">
        <v>552</v>
      </c>
      <c r="F295" s="41">
        <f>F296</f>
        <v>155</v>
      </c>
      <c r="G295" s="41">
        <f t="shared" ref="G295:H295" si="51">G296</f>
        <v>155</v>
      </c>
      <c r="H295" s="41">
        <f t="shared" si="51"/>
        <v>0</v>
      </c>
    </row>
    <row r="296" spans="1:8" ht="38.25">
      <c r="A296" s="16" t="s">
        <v>95</v>
      </c>
      <c r="B296" s="16" t="s">
        <v>89</v>
      </c>
      <c r="C296" s="21" t="s">
        <v>551</v>
      </c>
      <c r="D296" s="82" t="s">
        <v>211</v>
      </c>
      <c r="E296" s="98" t="s">
        <v>212</v>
      </c>
      <c r="F296" s="41">
        <v>155</v>
      </c>
      <c r="G296" s="41">
        <v>155</v>
      </c>
      <c r="H296" s="41">
        <v>0</v>
      </c>
    </row>
    <row r="297" spans="1:8" ht="25.5">
      <c r="A297" s="47" t="s">
        <v>95</v>
      </c>
      <c r="B297" s="47" t="s">
        <v>89</v>
      </c>
      <c r="C297" s="52" t="s">
        <v>368</v>
      </c>
      <c r="D297" s="16"/>
      <c r="E297" s="46" t="s">
        <v>341</v>
      </c>
      <c r="F297" s="93">
        <f>F298+F300+F302+F304+F306</f>
        <v>46113</v>
      </c>
      <c r="G297" s="93">
        <f t="shared" ref="G297:H297" si="52">G298+G300+G302+G304+G306</f>
        <v>2850</v>
      </c>
      <c r="H297" s="93">
        <f t="shared" si="52"/>
        <v>2850</v>
      </c>
    </row>
    <row r="298" spans="1:8" ht="38.25">
      <c r="A298" s="16" t="s">
        <v>95</v>
      </c>
      <c r="B298" s="16" t="s">
        <v>89</v>
      </c>
      <c r="C298" s="21" t="s">
        <v>500</v>
      </c>
      <c r="D298" s="16"/>
      <c r="E298" s="97" t="s">
        <v>189</v>
      </c>
      <c r="F298" s="41">
        <f>F299</f>
        <v>200</v>
      </c>
      <c r="G298" s="41">
        <f>G299</f>
        <v>200</v>
      </c>
      <c r="H298" s="41">
        <f>H299</f>
        <v>200</v>
      </c>
    </row>
    <row r="299" spans="1:8" ht="38.25">
      <c r="A299" s="16" t="s">
        <v>95</v>
      </c>
      <c r="B299" s="16" t="s">
        <v>89</v>
      </c>
      <c r="C299" s="21" t="s">
        <v>500</v>
      </c>
      <c r="D299" s="82" t="s">
        <v>211</v>
      </c>
      <c r="E299" s="98" t="s">
        <v>212</v>
      </c>
      <c r="F299" s="41">
        <v>200</v>
      </c>
      <c r="G299" s="41">
        <v>200</v>
      </c>
      <c r="H299" s="41">
        <v>200</v>
      </c>
    </row>
    <row r="300" spans="1:8" ht="25.5">
      <c r="A300" s="16" t="s">
        <v>95</v>
      </c>
      <c r="B300" s="16" t="s">
        <v>89</v>
      </c>
      <c r="C300" s="21" t="s">
        <v>502</v>
      </c>
      <c r="D300" s="82"/>
      <c r="E300" s="98" t="s">
        <v>501</v>
      </c>
      <c r="F300" s="41">
        <f>F301</f>
        <v>1021.2</v>
      </c>
      <c r="G300" s="41">
        <f t="shared" ref="G300:H300" si="53">G301</f>
        <v>550</v>
      </c>
      <c r="H300" s="41">
        <f t="shared" si="53"/>
        <v>550</v>
      </c>
    </row>
    <row r="301" spans="1:8" ht="38.25">
      <c r="A301" s="16" t="s">
        <v>95</v>
      </c>
      <c r="B301" s="16" t="s">
        <v>89</v>
      </c>
      <c r="C301" s="21" t="s">
        <v>502</v>
      </c>
      <c r="D301" s="82" t="s">
        <v>211</v>
      </c>
      <c r="E301" s="98" t="s">
        <v>212</v>
      </c>
      <c r="F301" s="41">
        <f>400+621.2</f>
        <v>1021.2</v>
      </c>
      <c r="G301" s="41">
        <v>550</v>
      </c>
      <c r="H301" s="41">
        <v>550</v>
      </c>
    </row>
    <row r="302" spans="1:8" ht="51">
      <c r="A302" s="16" t="s">
        <v>95</v>
      </c>
      <c r="B302" s="16" t="s">
        <v>89</v>
      </c>
      <c r="C302" s="21" t="s">
        <v>503</v>
      </c>
      <c r="D302" s="16"/>
      <c r="E302" s="98" t="s">
        <v>583</v>
      </c>
      <c r="F302" s="41">
        <f t="shared" ref="F302:H302" si="54">F303</f>
        <v>3689.4</v>
      </c>
      <c r="G302" s="41">
        <f t="shared" si="54"/>
        <v>2100</v>
      </c>
      <c r="H302" s="41">
        <f t="shared" si="54"/>
        <v>2100</v>
      </c>
    </row>
    <row r="303" spans="1:8" ht="38.25">
      <c r="A303" s="16" t="s">
        <v>95</v>
      </c>
      <c r="B303" s="16" t="s">
        <v>89</v>
      </c>
      <c r="C303" s="21" t="s">
        <v>503</v>
      </c>
      <c r="D303" s="82" t="s">
        <v>211</v>
      </c>
      <c r="E303" s="98" t="s">
        <v>212</v>
      </c>
      <c r="F303" s="41">
        <v>3689.4</v>
      </c>
      <c r="G303" s="41">
        <v>2100</v>
      </c>
      <c r="H303" s="41">
        <v>2100</v>
      </c>
    </row>
    <row r="304" spans="1:8" s="175" customFormat="1" ht="38.25">
      <c r="A304" s="16" t="s">
        <v>95</v>
      </c>
      <c r="B304" s="16" t="s">
        <v>89</v>
      </c>
      <c r="C304" s="21" t="s">
        <v>675</v>
      </c>
      <c r="D304" s="82"/>
      <c r="E304" s="98" t="s">
        <v>676</v>
      </c>
      <c r="F304" s="41">
        <f>F305</f>
        <v>1202.4000000000001</v>
      </c>
      <c r="G304" s="41">
        <f t="shared" ref="G304:H304" si="55">G305</f>
        <v>0</v>
      </c>
      <c r="H304" s="41">
        <f t="shared" si="55"/>
        <v>0</v>
      </c>
    </row>
    <row r="305" spans="1:8" s="175" customFormat="1" ht="38.25">
      <c r="A305" s="16" t="s">
        <v>95</v>
      </c>
      <c r="B305" s="16" t="s">
        <v>89</v>
      </c>
      <c r="C305" s="21" t="s">
        <v>675</v>
      </c>
      <c r="D305" s="82" t="s">
        <v>211</v>
      </c>
      <c r="E305" s="98" t="s">
        <v>212</v>
      </c>
      <c r="F305" s="41">
        <v>1202.4000000000001</v>
      </c>
      <c r="G305" s="41">
        <v>0</v>
      </c>
      <c r="H305" s="41">
        <v>0</v>
      </c>
    </row>
    <row r="306" spans="1:8" s="230" customFormat="1" ht="25.5">
      <c r="A306" s="16" t="s">
        <v>95</v>
      </c>
      <c r="B306" s="16" t="s">
        <v>89</v>
      </c>
      <c r="C306" s="21" t="s">
        <v>750</v>
      </c>
      <c r="D306" s="82"/>
      <c r="E306" s="98" t="s">
        <v>751</v>
      </c>
      <c r="F306" s="41">
        <f>F307</f>
        <v>40000</v>
      </c>
      <c r="G306" s="41">
        <f t="shared" ref="G306:H306" si="56">G307</f>
        <v>0</v>
      </c>
      <c r="H306" s="41">
        <f t="shared" si="56"/>
        <v>0</v>
      </c>
    </row>
    <row r="307" spans="1:8" s="230" customFormat="1">
      <c r="A307" s="16" t="s">
        <v>95</v>
      </c>
      <c r="B307" s="16" t="s">
        <v>89</v>
      </c>
      <c r="C307" s="21" t="s">
        <v>750</v>
      </c>
      <c r="D307" s="82" t="s">
        <v>248</v>
      </c>
      <c r="E307" s="229" t="s">
        <v>271</v>
      </c>
      <c r="F307" s="41">
        <v>40000</v>
      </c>
      <c r="G307" s="41">
        <v>0</v>
      </c>
      <c r="H307" s="41">
        <v>0</v>
      </c>
    </row>
    <row r="308" spans="1:8" ht="38.25">
      <c r="A308" s="16" t="s">
        <v>95</v>
      </c>
      <c r="B308" s="16" t="s">
        <v>89</v>
      </c>
      <c r="C308" s="52" t="s">
        <v>34</v>
      </c>
      <c r="D308" s="16"/>
      <c r="E308" s="46" t="s">
        <v>505</v>
      </c>
      <c r="F308" s="41">
        <f>F309+F311</f>
        <v>3752.1</v>
      </c>
      <c r="G308" s="41">
        <f t="shared" ref="G308:H308" si="57">G309+G311</f>
        <v>4827.8</v>
      </c>
      <c r="H308" s="41">
        <f t="shared" si="57"/>
        <v>4945.2</v>
      </c>
    </row>
    <row r="309" spans="1:8" ht="38.25">
      <c r="A309" s="16" t="s">
        <v>95</v>
      </c>
      <c r="B309" s="16" t="s">
        <v>89</v>
      </c>
      <c r="C309" s="21" t="s">
        <v>507</v>
      </c>
      <c r="D309" s="16"/>
      <c r="E309" s="99" t="s">
        <v>506</v>
      </c>
      <c r="F309" s="41">
        <f>F310</f>
        <v>2453.1</v>
      </c>
      <c r="G309" s="41">
        <f t="shared" ref="G309:H309" si="58">G310</f>
        <v>1700</v>
      </c>
      <c r="H309" s="41">
        <f t="shared" si="58"/>
        <v>1700</v>
      </c>
    </row>
    <row r="310" spans="1:8" ht="38.25">
      <c r="A310" s="16" t="s">
        <v>95</v>
      </c>
      <c r="B310" s="16" t="s">
        <v>89</v>
      </c>
      <c r="C310" s="21" t="s">
        <v>507</v>
      </c>
      <c r="D310" s="82" t="s">
        <v>211</v>
      </c>
      <c r="E310" s="98" t="s">
        <v>212</v>
      </c>
      <c r="F310" s="180">
        <f>1164+1050+239.1</f>
        <v>2453.1</v>
      </c>
      <c r="G310" s="41">
        <f>700+1000</f>
        <v>1700</v>
      </c>
      <c r="H310" s="41">
        <f>700+1000</f>
        <v>1700</v>
      </c>
    </row>
    <row r="311" spans="1:8" ht="25.5">
      <c r="A311" s="16" t="s">
        <v>95</v>
      </c>
      <c r="B311" s="16" t="s">
        <v>89</v>
      </c>
      <c r="C311" s="21" t="s">
        <v>508</v>
      </c>
      <c r="D311" s="16"/>
      <c r="E311" s="99" t="s">
        <v>369</v>
      </c>
      <c r="F311" s="41">
        <f>F312</f>
        <v>1299</v>
      </c>
      <c r="G311" s="41">
        <f t="shared" ref="G311:H311" si="59">G312</f>
        <v>3127.8</v>
      </c>
      <c r="H311" s="41">
        <f t="shared" si="59"/>
        <v>3245.2</v>
      </c>
    </row>
    <row r="312" spans="1:8">
      <c r="A312" s="16" t="s">
        <v>95</v>
      </c>
      <c r="B312" s="16" t="s">
        <v>89</v>
      </c>
      <c r="C312" s="21" t="s">
        <v>508</v>
      </c>
      <c r="D312" s="82" t="s">
        <v>248</v>
      </c>
      <c r="E312" s="99" t="s">
        <v>271</v>
      </c>
      <c r="F312" s="41">
        <v>1299</v>
      </c>
      <c r="G312" s="41">
        <v>3127.8</v>
      </c>
      <c r="H312" s="41">
        <v>3245.2</v>
      </c>
    </row>
    <row r="313" spans="1:8" ht="38.25">
      <c r="A313" s="16" t="s">
        <v>95</v>
      </c>
      <c r="B313" s="16" t="s">
        <v>89</v>
      </c>
      <c r="C313" s="82" t="s">
        <v>24</v>
      </c>
      <c r="D313" s="82"/>
      <c r="E313" s="99" t="s">
        <v>38</v>
      </c>
      <c r="F313" s="41">
        <f>F314</f>
        <v>120</v>
      </c>
      <c r="G313" s="41">
        <f t="shared" ref="G313:H313" si="60">G314</f>
        <v>0</v>
      </c>
      <c r="H313" s="41">
        <f t="shared" si="60"/>
        <v>0</v>
      </c>
    </row>
    <row r="314" spans="1:8" ht="51">
      <c r="A314" s="16" t="s">
        <v>95</v>
      </c>
      <c r="B314" s="16" t="s">
        <v>89</v>
      </c>
      <c r="C314" s="82" t="s">
        <v>571</v>
      </c>
      <c r="D314" s="16"/>
      <c r="E314" s="54" t="s">
        <v>570</v>
      </c>
      <c r="F314" s="41">
        <f>SUM(F315:F315)</f>
        <v>120</v>
      </c>
      <c r="G314" s="41">
        <f>SUM(G315:G315)</f>
        <v>0</v>
      </c>
      <c r="H314" s="41">
        <f>SUM(H315:H315)</f>
        <v>0</v>
      </c>
    </row>
    <row r="315" spans="1:8" ht="38.25">
      <c r="A315" s="16" t="s">
        <v>95</v>
      </c>
      <c r="B315" s="16" t="s">
        <v>89</v>
      </c>
      <c r="C315" s="82" t="s">
        <v>571</v>
      </c>
      <c r="D315" s="82" t="s">
        <v>211</v>
      </c>
      <c r="E315" s="98" t="s">
        <v>212</v>
      </c>
      <c r="F315" s="39">
        <v>120</v>
      </c>
      <c r="G315" s="39">
        <v>0</v>
      </c>
      <c r="H315" s="39">
        <v>0</v>
      </c>
    </row>
    <row r="316" spans="1:8" ht="14.25">
      <c r="A316" s="30" t="s">
        <v>95</v>
      </c>
      <c r="B316" s="30" t="s">
        <v>93</v>
      </c>
      <c r="C316" s="30"/>
      <c r="D316" s="30"/>
      <c r="E316" s="27" t="s">
        <v>48</v>
      </c>
      <c r="F316" s="40">
        <f>F317+F323+F354+F364</f>
        <v>221514.4</v>
      </c>
      <c r="G316" s="40">
        <f>G317+G323+G354+G364</f>
        <v>31645.8</v>
      </c>
      <c r="H316" s="40">
        <f>H317+H323+H354+H364</f>
        <v>31670.799999999999</v>
      </c>
    </row>
    <row r="317" spans="1:8" ht="89.25">
      <c r="A317" s="5" t="s">
        <v>95</v>
      </c>
      <c r="B317" s="5" t="s">
        <v>93</v>
      </c>
      <c r="C317" s="78" t="s">
        <v>65</v>
      </c>
      <c r="D317" s="16"/>
      <c r="E317" s="63" t="s">
        <v>577</v>
      </c>
      <c r="F317" s="96">
        <f t="shared" ref="F317:H317" si="61">F318</f>
        <v>529.30000000000007</v>
      </c>
      <c r="G317" s="96">
        <f t="shared" si="61"/>
        <v>529.30000000000007</v>
      </c>
      <c r="H317" s="96">
        <f t="shared" si="61"/>
        <v>529.30000000000007</v>
      </c>
    </row>
    <row r="318" spans="1:8" ht="51">
      <c r="A318" s="47" t="s">
        <v>95</v>
      </c>
      <c r="B318" s="47" t="s">
        <v>93</v>
      </c>
      <c r="C318" s="77" t="s">
        <v>66</v>
      </c>
      <c r="D318" s="16"/>
      <c r="E318" s="60" t="s">
        <v>495</v>
      </c>
      <c r="F318" s="93">
        <f>F319+F321</f>
        <v>529.30000000000007</v>
      </c>
      <c r="G318" s="93">
        <f t="shared" ref="G318:H318" si="62">G319+G321</f>
        <v>529.30000000000007</v>
      </c>
      <c r="H318" s="93">
        <f t="shared" si="62"/>
        <v>529.30000000000007</v>
      </c>
    </row>
    <row r="319" spans="1:8" ht="38.25">
      <c r="A319" s="82" t="s">
        <v>95</v>
      </c>
      <c r="B319" s="82" t="s">
        <v>93</v>
      </c>
      <c r="C319" s="137" t="s">
        <v>493</v>
      </c>
      <c r="D319" s="16"/>
      <c r="E319" s="98" t="s">
        <v>603</v>
      </c>
      <c r="F319" s="41">
        <f t="shared" ref="F319:H319" si="63">F320</f>
        <v>522.1</v>
      </c>
      <c r="G319" s="41">
        <f t="shared" si="63"/>
        <v>522.1</v>
      </c>
      <c r="H319" s="41">
        <f t="shared" si="63"/>
        <v>522.1</v>
      </c>
    </row>
    <row r="320" spans="1:8" ht="38.25">
      <c r="A320" s="82" t="s">
        <v>95</v>
      </c>
      <c r="B320" s="82" t="s">
        <v>93</v>
      </c>
      <c r="C320" s="137" t="s">
        <v>493</v>
      </c>
      <c r="D320" s="82" t="s">
        <v>211</v>
      </c>
      <c r="E320" s="98" t="s">
        <v>212</v>
      </c>
      <c r="F320" s="41">
        <f>522.1</f>
        <v>522.1</v>
      </c>
      <c r="G320" s="41">
        <v>522.1</v>
      </c>
      <c r="H320" s="41">
        <v>522.1</v>
      </c>
    </row>
    <row r="321" spans="1:8" ht="38.25">
      <c r="A321" s="82" t="s">
        <v>95</v>
      </c>
      <c r="B321" s="82" t="s">
        <v>93</v>
      </c>
      <c r="C321" s="137" t="s">
        <v>546</v>
      </c>
      <c r="D321" s="82"/>
      <c r="E321" s="98" t="s">
        <v>547</v>
      </c>
      <c r="F321" s="41">
        <f>F322</f>
        <v>7.2</v>
      </c>
      <c r="G321" s="41">
        <f t="shared" ref="G321:H321" si="64">G322</f>
        <v>7.2</v>
      </c>
      <c r="H321" s="41">
        <f t="shared" si="64"/>
        <v>7.2</v>
      </c>
    </row>
    <row r="322" spans="1:8" ht="38.25">
      <c r="A322" s="82" t="s">
        <v>95</v>
      </c>
      <c r="B322" s="82" t="s">
        <v>93</v>
      </c>
      <c r="C322" s="137" t="s">
        <v>546</v>
      </c>
      <c r="D322" s="82" t="s">
        <v>211</v>
      </c>
      <c r="E322" s="98" t="s">
        <v>212</v>
      </c>
      <c r="F322" s="41">
        <v>7.2</v>
      </c>
      <c r="G322" s="41">
        <v>7.2</v>
      </c>
      <c r="H322" s="41">
        <v>7.2</v>
      </c>
    </row>
    <row r="323" spans="1:8" ht="89.25">
      <c r="A323" s="5" t="s">
        <v>95</v>
      </c>
      <c r="B323" s="5" t="s">
        <v>93</v>
      </c>
      <c r="C323" s="73" t="s">
        <v>55</v>
      </c>
      <c r="D323" s="16"/>
      <c r="E323" s="53" t="s">
        <v>588</v>
      </c>
      <c r="F323" s="96">
        <f>F324+F337+F342+F349</f>
        <v>83041.5</v>
      </c>
      <c r="G323" s="96">
        <f>G324+G337+G342+G349</f>
        <v>30816.5</v>
      </c>
      <c r="H323" s="96">
        <f>H324+H337+H342+H349</f>
        <v>30841.5</v>
      </c>
    </row>
    <row r="324" spans="1:8" ht="51">
      <c r="A324" s="82" t="s">
        <v>95</v>
      </c>
      <c r="B324" s="82" t="s">
        <v>93</v>
      </c>
      <c r="C324" s="52" t="s">
        <v>56</v>
      </c>
      <c r="D324" s="47"/>
      <c r="E324" s="48" t="s">
        <v>691</v>
      </c>
      <c r="F324" s="93">
        <f>F325+F327+F329+F331+F333+F335</f>
        <v>60310.8</v>
      </c>
      <c r="G324" s="93">
        <f t="shared" ref="G324:H324" si="65">G325+G327+G329+G331+G333+G335</f>
        <v>20727</v>
      </c>
      <c r="H324" s="93">
        <f t="shared" si="65"/>
        <v>15526.999999999998</v>
      </c>
    </row>
    <row r="325" spans="1:8" ht="38.25">
      <c r="A325" s="16" t="s">
        <v>95</v>
      </c>
      <c r="B325" s="82" t="s">
        <v>93</v>
      </c>
      <c r="C325" s="74">
        <v>1210123505</v>
      </c>
      <c r="D325" s="21"/>
      <c r="E325" s="98" t="s">
        <v>521</v>
      </c>
      <c r="F325" s="41">
        <f>F326</f>
        <v>2455.6999999999998</v>
      </c>
      <c r="G325" s="41">
        <f>G326</f>
        <v>0</v>
      </c>
      <c r="H325" s="41">
        <f>H326</f>
        <v>0</v>
      </c>
    </row>
    <row r="326" spans="1:8" ht="38.25">
      <c r="A326" s="82" t="s">
        <v>95</v>
      </c>
      <c r="B326" s="82" t="s">
        <v>93</v>
      </c>
      <c r="C326" s="74">
        <v>1210123505</v>
      </c>
      <c r="D326" s="82" t="s">
        <v>211</v>
      </c>
      <c r="E326" s="98" t="s">
        <v>212</v>
      </c>
      <c r="F326" s="39">
        <f>1266.2-65.9+22.4+1233</f>
        <v>2455.6999999999998</v>
      </c>
      <c r="G326" s="39">
        <v>0</v>
      </c>
      <c r="H326" s="39">
        <v>0</v>
      </c>
    </row>
    <row r="327" spans="1:8" ht="76.5">
      <c r="A327" s="82" t="s">
        <v>95</v>
      </c>
      <c r="B327" s="82" t="s">
        <v>93</v>
      </c>
      <c r="C327" s="74">
        <v>1210121100</v>
      </c>
      <c r="D327" s="21"/>
      <c r="E327" s="98" t="s">
        <v>682</v>
      </c>
      <c r="F327" s="41">
        <f>SUM(F328:F328)</f>
        <v>17226</v>
      </c>
      <c r="G327" s="41">
        <f>SUM(G328:G328)</f>
        <v>14144.9</v>
      </c>
      <c r="H327" s="41">
        <f>SUM(H328:H328)</f>
        <v>8944.9</v>
      </c>
    </row>
    <row r="328" spans="1:8">
      <c r="A328" s="16" t="s">
        <v>95</v>
      </c>
      <c r="B328" s="82" t="s">
        <v>93</v>
      </c>
      <c r="C328" s="74">
        <v>1210121100</v>
      </c>
      <c r="D328" s="21" t="s">
        <v>225</v>
      </c>
      <c r="E328" s="98" t="s">
        <v>224</v>
      </c>
      <c r="F328" s="41">
        <v>17226</v>
      </c>
      <c r="G328" s="41">
        <f>14210.8-65.9</f>
        <v>14144.9</v>
      </c>
      <c r="H328" s="41">
        <f>9010.8-65.9</f>
        <v>8944.9</v>
      </c>
    </row>
    <row r="329" spans="1:8" s="165" customFormat="1" ht="38.25">
      <c r="A329" s="16" t="s">
        <v>95</v>
      </c>
      <c r="B329" s="82" t="s">
        <v>93</v>
      </c>
      <c r="C329" s="74">
        <v>1210121800</v>
      </c>
      <c r="D329" s="16"/>
      <c r="E329" s="98" t="s">
        <v>757</v>
      </c>
      <c r="F329" s="41">
        <f>F330</f>
        <v>3047</v>
      </c>
      <c r="G329" s="41">
        <f>G330</f>
        <v>0</v>
      </c>
      <c r="H329" s="41">
        <f>H330</f>
        <v>0</v>
      </c>
    </row>
    <row r="330" spans="1:8">
      <c r="A330" s="82" t="s">
        <v>95</v>
      </c>
      <c r="B330" s="82" t="s">
        <v>93</v>
      </c>
      <c r="C330" s="74">
        <v>1210121800</v>
      </c>
      <c r="D330" s="21" t="s">
        <v>225</v>
      </c>
      <c r="E330" s="98" t="s">
        <v>224</v>
      </c>
      <c r="F330" s="41">
        <f>547+2500</f>
        <v>3047</v>
      </c>
      <c r="G330" s="41">
        <v>0</v>
      </c>
      <c r="H330" s="41">
        <v>0</v>
      </c>
    </row>
    <row r="331" spans="1:8" ht="38.25">
      <c r="A331" s="16" t="s">
        <v>95</v>
      </c>
      <c r="B331" s="82" t="s">
        <v>93</v>
      </c>
      <c r="C331" s="74">
        <v>1210211450</v>
      </c>
      <c r="D331" s="16"/>
      <c r="E331" s="98" t="s">
        <v>683</v>
      </c>
      <c r="F331" s="41">
        <f>F332</f>
        <v>6516.2</v>
      </c>
      <c r="G331" s="41">
        <f>G332</f>
        <v>6516.2</v>
      </c>
      <c r="H331" s="41">
        <f>H332</f>
        <v>6516.2</v>
      </c>
    </row>
    <row r="332" spans="1:8" ht="38.25">
      <c r="A332" s="191" t="s">
        <v>95</v>
      </c>
      <c r="B332" s="191" t="s">
        <v>93</v>
      </c>
      <c r="C332" s="74">
        <v>1210211450</v>
      </c>
      <c r="D332" s="82" t="s">
        <v>211</v>
      </c>
      <c r="E332" s="98" t="s">
        <v>212</v>
      </c>
      <c r="F332" s="39">
        <v>6516.2</v>
      </c>
      <c r="G332" s="39">
        <v>6516.2</v>
      </c>
      <c r="H332" s="39">
        <v>6516.2</v>
      </c>
    </row>
    <row r="333" spans="1:8" s="187" customFormat="1" ht="38.25">
      <c r="A333" s="179" t="s">
        <v>95</v>
      </c>
      <c r="B333" s="191" t="s">
        <v>93</v>
      </c>
      <c r="C333" s="188" t="s">
        <v>690</v>
      </c>
      <c r="D333" s="189"/>
      <c r="E333" s="169" t="s">
        <v>683</v>
      </c>
      <c r="F333" s="190">
        <f>F334</f>
        <v>65.900000000000006</v>
      </c>
      <c r="G333" s="190">
        <f t="shared" ref="G333:H333" si="66">G334</f>
        <v>65.900000000000006</v>
      </c>
      <c r="H333" s="190">
        <f t="shared" si="66"/>
        <v>65.900000000000006</v>
      </c>
    </row>
    <row r="334" spans="1:8" s="187" customFormat="1" ht="38.25">
      <c r="A334" s="191" t="s">
        <v>95</v>
      </c>
      <c r="B334" s="191" t="s">
        <v>93</v>
      </c>
      <c r="C334" s="188" t="s">
        <v>690</v>
      </c>
      <c r="D334" s="191" t="s">
        <v>211</v>
      </c>
      <c r="E334" s="169" t="s">
        <v>212</v>
      </c>
      <c r="F334" s="190">
        <v>65.900000000000006</v>
      </c>
      <c r="G334" s="190">
        <v>65.900000000000006</v>
      </c>
      <c r="H334" s="190">
        <v>65.900000000000006</v>
      </c>
    </row>
    <row r="335" spans="1:8" s="231" customFormat="1" ht="38.25">
      <c r="A335" s="16" t="s">
        <v>95</v>
      </c>
      <c r="B335" s="82" t="s">
        <v>93</v>
      </c>
      <c r="C335" s="21" t="s">
        <v>759</v>
      </c>
      <c r="D335" s="191"/>
      <c r="E335" s="169" t="s">
        <v>761</v>
      </c>
      <c r="F335" s="190">
        <f>F336</f>
        <v>31000</v>
      </c>
      <c r="G335" s="190">
        <f t="shared" ref="G335:H335" si="67">G336</f>
        <v>0</v>
      </c>
      <c r="H335" s="190">
        <f t="shared" si="67"/>
        <v>0</v>
      </c>
    </row>
    <row r="336" spans="1:8" s="231" customFormat="1" ht="38.25">
      <c r="A336" s="82" t="s">
        <v>95</v>
      </c>
      <c r="B336" s="82" t="s">
        <v>93</v>
      </c>
      <c r="C336" s="21" t="s">
        <v>759</v>
      </c>
      <c r="D336" s="191" t="s">
        <v>211</v>
      </c>
      <c r="E336" s="169" t="s">
        <v>212</v>
      </c>
      <c r="F336" s="190">
        <v>31000</v>
      </c>
      <c r="G336" s="190">
        <v>0</v>
      </c>
      <c r="H336" s="190">
        <v>0</v>
      </c>
    </row>
    <row r="337" spans="1:8" ht="25.5">
      <c r="A337" s="82" t="s">
        <v>95</v>
      </c>
      <c r="B337" s="82" t="s">
        <v>93</v>
      </c>
      <c r="C337" s="52" t="s">
        <v>57</v>
      </c>
      <c r="D337" s="47"/>
      <c r="E337" s="48" t="s">
        <v>25</v>
      </c>
      <c r="F337" s="93">
        <f>F338+F340</f>
        <v>2678.2</v>
      </c>
      <c r="G337" s="93">
        <f t="shared" ref="G337:H337" si="68">G338+G340</f>
        <v>1325</v>
      </c>
      <c r="H337" s="93">
        <f t="shared" si="68"/>
        <v>850</v>
      </c>
    </row>
    <row r="338" spans="1:8" ht="25.5">
      <c r="A338" s="82" t="s">
        <v>95</v>
      </c>
      <c r="B338" s="82" t="s">
        <v>93</v>
      </c>
      <c r="C338" s="79">
        <v>1220123525</v>
      </c>
      <c r="D338" s="16"/>
      <c r="E338" s="98" t="s">
        <v>190</v>
      </c>
      <c r="F338" s="41">
        <f t="shared" ref="F338:H338" si="69">F339</f>
        <v>2678.2</v>
      </c>
      <c r="G338" s="41">
        <f t="shared" si="69"/>
        <v>850</v>
      </c>
      <c r="H338" s="41">
        <f t="shared" si="69"/>
        <v>850</v>
      </c>
    </row>
    <row r="339" spans="1:8" ht="38.25">
      <c r="A339" s="82" t="s">
        <v>95</v>
      </c>
      <c r="B339" s="82" t="s">
        <v>93</v>
      </c>
      <c r="C339" s="79">
        <v>1220123525</v>
      </c>
      <c r="D339" s="82" t="s">
        <v>211</v>
      </c>
      <c r="E339" s="98" t="s">
        <v>212</v>
      </c>
      <c r="F339" s="41">
        <v>2678.2</v>
      </c>
      <c r="G339" s="41">
        <v>850</v>
      </c>
      <c r="H339" s="41">
        <v>850</v>
      </c>
    </row>
    <row r="340" spans="1:8" ht="25.5">
      <c r="A340" s="82" t="s">
        <v>95</v>
      </c>
      <c r="B340" s="82" t="s">
        <v>93</v>
      </c>
      <c r="C340" s="79">
        <v>1220223530</v>
      </c>
      <c r="D340" s="16"/>
      <c r="E340" s="98" t="s">
        <v>191</v>
      </c>
      <c r="F340" s="41">
        <f>F341</f>
        <v>0</v>
      </c>
      <c r="G340" s="41">
        <f>G341</f>
        <v>475</v>
      </c>
      <c r="H340" s="41">
        <f>H341</f>
        <v>0</v>
      </c>
    </row>
    <row r="341" spans="1:8" ht="38.25">
      <c r="A341" s="82" t="s">
        <v>95</v>
      </c>
      <c r="B341" s="82" t="s">
        <v>93</v>
      </c>
      <c r="C341" s="79">
        <v>1220223530</v>
      </c>
      <c r="D341" s="82" t="s">
        <v>211</v>
      </c>
      <c r="E341" s="98" t="s">
        <v>212</v>
      </c>
      <c r="F341" s="39">
        <v>0</v>
      </c>
      <c r="G341" s="39">
        <v>475</v>
      </c>
      <c r="H341" s="39">
        <v>0</v>
      </c>
    </row>
    <row r="342" spans="1:8" ht="41.25" customHeight="1">
      <c r="A342" s="82" t="s">
        <v>95</v>
      </c>
      <c r="B342" s="82" t="s">
        <v>93</v>
      </c>
      <c r="C342" s="52" t="s">
        <v>58</v>
      </c>
      <c r="D342" s="47"/>
      <c r="E342" s="48" t="s">
        <v>612</v>
      </c>
      <c r="F342" s="93">
        <f>F343+F345+F347</f>
        <v>2508.7000000000003</v>
      </c>
      <c r="G342" s="93">
        <f t="shared" ref="G342:H342" si="70">G343+G345+G347</f>
        <v>107</v>
      </c>
      <c r="H342" s="93">
        <f t="shared" si="70"/>
        <v>107</v>
      </c>
    </row>
    <row r="343" spans="1:8" s="221" customFormat="1" ht="30" customHeight="1">
      <c r="A343" s="82" t="s">
        <v>95</v>
      </c>
      <c r="B343" s="82" t="s">
        <v>93</v>
      </c>
      <c r="C343" s="21" t="s">
        <v>741</v>
      </c>
      <c r="D343" s="16"/>
      <c r="E343" s="98" t="s">
        <v>742</v>
      </c>
      <c r="F343" s="41">
        <f>F344</f>
        <v>282.8</v>
      </c>
      <c r="G343" s="41">
        <f t="shared" ref="G343:H343" si="71">G344</f>
        <v>0</v>
      </c>
      <c r="H343" s="41">
        <f t="shared" si="71"/>
        <v>0</v>
      </c>
    </row>
    <row r="344" spans="1:8" s="221" customFormat="1" ht="41.25" customHeight="1">
      <c r="A344" s="82" t="s">
        <v>95</v>
      </c>
      <c r="B344" s="82" t="s">
        <v>93</v>
      </c>
      <c r="C344" s="21" t="s">
        <v>741</v>
      </c>
      <c r="D344" s="82" t="s">
        <v>211</v>
      </c>
      <c r="E344" s="98" t="s">
        <v>212</v>
      </c>
      <c r="F344" s="41">
        <v>282.8</v>
      </c>
      <c r="G344" s="222">
        <v>0</v>
      </c>
      <c r="H344" s="222">
        <v>0</v>
      </c>
    </row>
    <row r="345" spans="1:8" ht="25.5">
      <c r="A345" s="82" t="s">
        <v>95</v>
      </c>
      <c r="B345" s="82" t="s">
        <v>93</v>
      </c>
      <c r="C345" s="21" t="s">
        <v>524</v>
      </c>
      <c r="D345" s="16"/>
      <c r="E345" s="98" t="s">
        <v>23</v>
      </c>
      <c r="F345" s="41">
        <f>F346</f>
        <v>2062.9</v>
      </c>
      <c r="G345" s="41">
        <f>G346</f>
        <v>100</v>
      </c>
      <c r="H345" s="41">
        <f>H346</f>
        <v>100</v>
      </c>
    </row>
    <row r="346" spans="1:8" ht="38.25">
      <c r="A346" s="82" t="s">
        <v>95</v>
      </c>
      <c r="B346" s="82" t="s">
        <v>93</v>
      </c>
      <c r="C346" s="21" t="s">
        <v>524</v>
      </c>
      <c r="D346" s="82" t="s">
        <v>211</v>
      </c>
      <c r="E346" s="98" t="s">
        <v>212</v>
      </c>
      <c r="F346" s="41">
        <v>2062.9</v>
      </c>
      <c r="G346" s="41">
        <v>100</v>
      </c>
      <c r="H346" s="41">
        <v>100</v>
      </c>
    </row>
    <row r="347" spans="1:8" ht="25.5">
      <c r="A347" s="82" t="s">
        <v>95</v>
      </c>
      <c r="B347" s="82" t="s">
        <v>93</v>
      </c>
      <c r="C347" s="21" t="s">
        <v>525</v>
      </c>
      <c r="D347" s="16"/>
      <c r="E347" s="98" t="s">
        <v>192</v>
      </c>
      <c r="F347" s="41">
        <f>F348</f>
        <v>163</v>
      </c>
      <c r="G347" s="41">
        <f>G348</f>
        <v>7</v>
      </c>
      <c r="H347" s="41">
        <f>H348</f>
        <v>7</v>
      </c>
    </row>
    <row r="348" spans="1:8" ht="38.25">
      <c r="A348" s="82" t="s">
        <v>95</v>
      </c>
      <c r="B348" s="82" t="s">
        <v>93</v>
      </c>
      <c r="C348" s="21" t="s">
        <v>525</v>
      </c>
      <c r="D348" s="82" t="s">
        <v>211</v>
      </c>
      <c r="E348" s="98" t="s">
        <v>212</v>
      </c>
      <c r="F348" s="41">
        <v>163</v>
      </c>
      <c r="G348" s="41">
        <v>7</v>
      </c>
      <c r="H348" s="41">
        <v>7</v>
      </c>
    </row>
    <row r="349" spans="1:8" ht="51">
      <c r="A349" s="82" t="s">
        <v>95</v>
      </c>
      <c r="B349" s="82" t="s">
        <v>93</v>
      </c>
      <c r="C349" s="52" t="s">
        <v>526</v>
      </c>
      <c r="D349" s="16"/>
      <c r="E349" s="60" t="s">
        <v>527</v>
      </c>
      <c r="F349" s="41">
        <f>F350+F352</f>
        <v>17543.8</v>
      </c>
      <c r="G349" s="41">
        <f t="shared" ref="G349:H349" si="72">G350+G352</f>
        <v>8657.5</v>
      </c>
      <c r="H349" s="41">
        <f t="shared" si="72"/>
        <v>14357.5</v>
      </c>
    </row>
    <row r="350" spans="1:8" ht="38.25">
      <c r="A350" s="16" t="s">
        <v>95</v>
      </c>
      <c r="B350" s="16" t="s">
        <v>93</v>
      </c>
      <c r="C350" s="21" t="s">
        <v>529</v>
      </c>
      <c r="D350" s="82"/>
      <c r="E350" s="98" t="s">
        <v>530</v>
      </c>
      <c r="F350" s="41">
        <f t="shared" ref="F350:H350" si="73">F351</f>
        <v>9844</v>
      </c>
      <c r="G350" s="41">
        <f t="shared" si="73"/>
        <v>3800</v>
      </c>
      <c r="H350" s="41">
        <f t="shared" si="73"/>
        <v>9500</v>
      </c>
    </row>
    <row r="351" spans="1:8" ht="38.25">
      <c r="A351" s="16" t="s">
        <v>95</v>
      </c>
      <c r="B351" s="16" t="s">
        <v>93</v>
      </c>
      <c r="C351" s="21" t="s">
        <v>529</v>
      </c>
      <c r="D351" s="82" t="s">
        <v>211</v>
      </c>
      <c r="E351" s="98" t="s">
        <v>212</v>
      </c>
      <c r="F351" s="41">
        <v>9844</v>
      </c>
      <c r="G351" s="41">
        <v>3800</v>
      </c>
      <c r="H351" s="41">
        <v>9500</v>
      </c>
    </row>
    <row r="352" spans="1:8" ht="89.25">
      <c r="A352" s="16" t="s">
        <v>95</v>
      </c>
      <c r="B352" s="16" t="s">
        <v>93</v>
      </c>
      <c r="C352" s="21" t="s">
        <v>684</v>
      </c>
      <c r="D352" s="82"/>
      <c r="E352" s="98" t="s">
        <v>685</v>
      </c>
      <c r="F352" s="41">
        <f>F353</f>
        <v>7699.8</v>
      </c>
      <c r="G352" s="41">
        <f t="shared" ref="G352:H352" si="74">G353</f>
        <v>4857.5</v>
      </c>
      <c r="H352" s="41">
        <f t="shared" si="74"/>
        <v>4857.5</v>
      </c>
    </row>
    <row r="353" spans="1:8">
      <c r="A353" s="16" t="s">
        <v>95</v>
      </c>
      <c r="B353" s="16" t="s">
        <v>93</v>
      </c>
      <c r="C353" s="21" t="s">
        <v>684</v>
      </c>
      <c r="D353" s="21" t="s">
        <v>225</v>
      </c>
      <c r="E353" s="98" t="s">
        <v>224</v>
      </c>
      <c r="F353" s="41">
        <v>7699.8</v>
      </c>
      <c r="G353" s="41">
        <v>4857.5</v>
      </c>
      <c r="H353" s="41">
        <v>4857.5</v>
      </c>
    </row>
    <row r="354" spans="1:8" ht="89.25">
      <c r="A354" s="5" t="s">
        <v>95</v>
      </c>
      <c r="B354" s="5" t="s">
        <v>93</v>
      </c>
      <c r="C354" s="76">
        <v>1400000000</v>
      </c>
      <c r="D354" s="16"/>
      <c r="E354" s="141" t="s">
        <v>590</v>
      </c>
      <c r="F354" s="96">
        <f>F355</f>
        <v>127117.69999999998</v>
      </c>
      <c r="G354" s="96">
        <f>G355</f>
        <v>0</v>
      </c>
      <c r="H354" s="96">
        <f>H355</f>
        <v>0</v>
      </c>
    </row>
    <row r="355" spans="1:8" ht="89.25">
      <c r="A355" s="47" t="s">
        <v>95</v>
      </c>
      <c r="B355" s="47" t="s">
        <v>93</v>
      </c>
      <c r="C355" s="75">
        <v>1410000000</v>
      </c>
      <c r="D355" s="16"/>
      <c r="E355" s="48" t="s">
        <v>216</v>
      </c>
      <c r="F355" s="93">
        <f>F356+F358+F360+F362</f>
        <v>127117.69999999998</v>
      </c>
      <c r="G355" s="93">
        <f t="shared" ref="G355:H355" si="75">G356+G358+G360+G362</f>
        <v>0</v>
      </c>
      <c r="H355" s="93">
        <f t="shared" si="75"/>
        <v>0</v>
      </c>
    </row>
    <row r="356" spans="1:8" ht="38.25">
      <c r="A356" s="82" t="s">
        <v>95</v>
      </c>
      <c r="B356" s="82" t="s">
        <v>93</v>
      </c>
      <c r="C356" s="74">
        <v>1410223125</v>
      </c>
      <c r="D356" s="82"/>
      <c r="E356" s="98" t="s">
        <v>643</v>
      </c>
      <c r="F356" s="41">
        <f>F357</f>
        <v>676.30000000000007</v>
      </c>
      <c r="G356" s="41">
        <f>G357</f>
        <v>0</v>
      </c>
      <c r="H356" s="41">
        <f>H357</f>
        <v>0</v>
      </c>
    </row>
    <row r="357" spans="1:8" ht="38.25">
      <c r="A357" s="82" t="s">
        <v>95</v>
      </c>
      <c r="B357" s="82" t="s">
        <v>93</v>
      </c>
      <c r="C357" s="74">
        <v>1410223125</v>
      </c>
      <c r="D357" s="82" t="s">
        <v>211</v>
      </c>
      <c r="E357" s="98" t="s">
        <v>212</v>
      </c>
      <c r="F357" s="41">
        <f>685.6-9.3</f>
        <v>676.30000000000007</v>
      </c>
      <c r="G357" s="41">
        <v>0</v>
      </c>
      <c r="H357" s="41">
        <v>0</v>
      </c>
    </row>
    <row r="358" spans="1:8" ht="25.5">
      <c r="A358" s="82" t="s">
        <v>95</v>
      </c>
      <c r="B358" s="82" t="s">
        <v>93</v>
      </c>
      <c r="C358" s="74">
        <v>1410223130</v>
      </c>
      <c r="D358" s="82"/>
      <c r="E358" s="108" t="s">
        <v>644</v>
      </c>
      <c r="F358" s="41">
        <f>F359</f>
        <v>18918.2</v>
      </c>
      <c r="G358" s="41">
        <f t="shared" ref="G358:H358" si="76">G359</f>
        <v>0</v>
      </c>
      <c r="H358" s="41">
        <f t="shared" si="76"/>
        <v>0</v>
      </c>
    </row>
    <row r="359" spans="1:8" ht="38.25">
      <c r="A359" s="82" t="s">
        <v>95</v>
      </c>
      <c r="B359" s="82" t="s">
        <v>93</v>
      </c>
      <c r="C359" s="74">
        <v>1410223130</v>
      </c>
      <c r="D359" s="82" t="s">
        <v>211</v>
      </c>
      <c r="E359" s="98" t="s">
        <v>212</v>
      </c>
      <c r="F359" s="227">
        <f>14930.6-930.6+4918.2</f>
        <v>18918.2</v>
      </c>
      <c r="G359" s="41">
        <v>0</v>
      </c>
      <c r="H359" s="41">
        <v>0</v>
      </c>
    </row>
    <row r="360" spans="1:8" ht="38.25">
      <c r="A360" s="16" t="s">
        <v>95</v>
      </c>
      <c r="B360" s="16" t="s">
        <v>93</v>
      </c>
      <c r="C360" s="74" t="s">
        <v>349</v>
      </c>
      <c r="D360" s="16"/>
      <c r="E360" s="98" t="s">
        <v>316</v>
      </c>
      <c r="F360" s="41">
        <f>F361</f>
        <v>13527.6</v>
      </c>
      <c r="G360" s="41">
        <f>G361</f>
        <v>0</v>
      </c>
      <c r="H360" s="41">
        <f>H361</f>
        <v>0</v>
      </c>
    </row>
    <row r="361" spans="1:8" ht="38.25">
      <c r="A361" s="82" t="s">
        <v>95</v>
      </c>
      <c r="B361" s="16" t="s">
        <v>93</v>
      </c>
      <c r="C361" s="74" t="s">
        <v>349</v>
      </c>
      <c r="D361" s="82" t="s">
        <v>211</v>
      </c>
      <c r="E361" s="98" t="s">
        <v>212</v>
      </c>
      <c r="F361" s="41">
        <v>13527.6</v>
      </c>
      <c r="G361" s="41">
        <v>0</v>
      </c>
      <c r="H361" s="41">
        <v>0</v>
      </c>
    </row>
    <row r="362" spans="1:8" s="173" customFormat="1" ht="63.75">
      <c r="A362" s="16" t="s">
        <v>95</v>
      </c>
      <c r="B362" s="16" t="s">
        <v>93</v>
      </c>
      <c r="C362" s="178" t="s">
        <v>671</v>
      </c>
      <c r="D362" s="179"/>
      <c r="E362" s="169" t="s">
        <v>672</v>
      </c>
      <c r="F362" s="180">
        <f>F363</f>
        <v>93995.599999999991</v>
      </c>
      <c r="G362" s="180">
        <f>G363</f>
        <v>0</v>
      </c>
      <c r="H362" s="180">
        <f>H363</f>
        <v>0</v>
      </c>
    </row>
    <row r="363" spans="1:8" s="173" customFormat="1" ht="38.25">
      <c r="A363" s="82" t="s">
        <v>95</v>
      </c>
      <c r="B363" s="16" t="s">
        <v>93</v>
      </c>
      <c r="C363" s="178" t="s">
        <v>671</v>
      </c>
      <c r="D363" s="181" t="s">
        <v>211</v>
      </c>
      <c r="E363" s="169" t="s">
        <v>212</v>
      </c>
      <c r="F363" s="180">
        <f>93055.7+939.9</f>
        <v>93995.599999999991</v>
      </c>
      <c r="G363" s="180">
        <v>0</v>
      </c>
      <c r="H363" s="180">
        <v>0</v>
      </c>
    </row>
    <row r="364" spans="1:8" ht="127.5">
      <c r="A364" s="5" t="s">
        <v>95</v>
      </c>
      <c r="B364" s="5" t="s">
        <v>93</v>
      </c>
      <c r="C364" s="73" t="s">
        <v>544</v>
      </c>
      <c r="D364" s="82"/>
      <c r="E364" s="141" t="s">
        <v>591</v>
      </c>
      <c r="F364" s="96">
        <f>F365</f>
        <v>10825.9</v>
      </c>
      <c r="G364" s="96">
        <f t="shared" ref="G364:H364" si="77">G365</f>
        <v>300</v>
      </c>
      <c r="H364" s="96">
        <f t="shared" si="77"/>
        <v>300</v>
      </c>
    </row>
    <row r="365" spans="1:8" ht="63.75">
      <c r="A365" s="47" t="s">
        <v>95</v>
      </c>
      <c r="B365" s="47" t="s">
        <v>93</v>
      </c>
      <c r="C365" s="140">
        <v>1510000000</v>
      </c>
      <c r="D365" s="82"/>
      <c r="E365" s="48" t="s">
        <v>361</v>
      </c>
      <c r="F365" s="41">
        <f>F366+F368+F370</f>
        <v>10825.9</v>
      </c>
      <c r="G365" s="41">
        <f t="shared" ref="G365:H365" si="78">G366+G368+G370</f>
        <v>300</v>
      </c>
      <c r="H365" s="41">
        <f t="shared" si="78"/>
        <v>300</v>
      </c>
    </row>
    <row r="366" spans="1:8" s="234" customFormat="1" ht="63.75" customHeight="1">
      <c r="A366" s="223" t="s">
        <v>95</v>
      </c>
      <c r="B366" s="224" t="s">
        <v>93</v>
      </c>
      <c r="C366" s="225" t="s">
        <v>775</v>
      </c>
      <c r="D366" s="82"/>
      <c r="E366" s="207" t="s">
        <v>776</v>
      </c>
      <c r="F366" s="41">
        <f>F367</f>
        <v>0</v>
      </c>
      <c r="G366" s="41">
        <f t="shared" ref="G366:H366" si="79">G367</f>
        <v>300</v>
      </c>
      <c r="H366" s="41">
        <f t="shared" si="79"/>
        <v>300</v>
      </c>
    </row>
    <row r="367" spans="1:8" s="234" customFormat="1" ht="39" customHeight="1">
      <c r="A367" s="223" t="s">
        <v>95</v>
      </c>
      <c r="B367" s="224" t="s">
        <v>93</v>
      </c>
      <c r="C367" s="225" t="s">
        <v>775</v>
      </c>
      <c r="D367" s="82" t="s">
        <v>211</v>
      </c>
      <c r="E367" s="207" t="s">
        <v>212</v>
      </c>
      <c r="F367" s="41">
        <v>0</v>
      </c>
      <c r="G367" s="41">
        <v>300</v>
      </c>
      <c r="H367" s="41">
        <v>300</v>
      </c>
    </row>
    <row r="368" spans="1:8" s="217" customFormat="1" ht="38.25">
      <c r="A368" s="223" t="s">
        <v>95</v>
      </c>
      <c r="B368" s="224" t="s">
        <v>93</v>
      </c>
      <c r="C368" s="225" t="s">
        <v>737</v>
      </c>
      <c r="D368" s="223"/>
      <c r="E368" s="226" t="s">
        <v>738</v>
      </c>
      <c r="F368" s="227">
        <f>F369</f>
        <v>7825.9</v>
      </c>
      <c r="G368" s="227">
        <f t="shared" ref="G368:H368" si="80">G369</f>
        <v>0</v>
      </c>
      <c r="H368" s="227">
        <f t="shared" si="80"/>
        <v>0</v>
      </c>
    </row>
    <row r="369" spans="1:8" s="217" customFormat="1" ht="38.25">
      <c r="A369" s="223" t="s">
        <v>95</v>
      </c>
      <c r="B369" s="224" t="s">
        <v>93</v>
      </c>
      <c r="C369" s="225" t="s">
        <v>737</v>
      </c>
      <c r="D369" s="223" t="s">
        <v>211</v>
      </c>
      <c r="E369" s="226" t="s">
        <v>212</v>
      </c>
      <c r="F369" s="227">
        <f>1089.6+6736.3</f>
        <v>7825.9</v>
      </c>
      <c r="G369" s="227">
        <v>0</v>
      </c>
      <c r="H369" s="227">
        <v>0</v>
      </c>
    </row>
    <row r="370" spans="1:8" s="217" customFormat="1" ht="38.25">
      <c r="A370" s="223" t="s">
        <v>95</v>
      </c>
      <c r="B370" s="224" t="s">
        <v>93</v>
      </c>
      <c r="C370" s="225">
        <v>1510319024</v>
      </c>
      <c r="D370" s="223"/>
      <c r="E370" s="226" t="s">
        <v>738</v>
      </c>
      <c r="F370" s="227">
        <f>F371</f>
        <v>3000</v>
      </c>
      <c r="G370" s="227">
        <f t="shared" ref="G370" si="81">G371</f>
        <v>0</v>
      </c>
      <c r="H370" s="227">
        <f t="shared" ref="H370" si="82">H371</f>
        <v>0</v>
      </c>
    </row>
    <row r="371" spans="1:8" s="217" customFormat="1" ht="38.25">
      <c r="A371" s="223" t="s">
        <v>95</v>
      </c>
      <c r="B371" s="224" t="s">
        <v>93</v>
      </c>
      <c r="C371" s="225">
        <v>1510319024</v>
      </c>
      <c r="D371" s="223" t="s">
        <v>211</v>
      </c>
      <c r="E371" s="226" t="s">
        <v>212</v>
      </c>
      <c r="F371" s="227">
        <v>3000</v>
      </c>
      <c r="G371" s="227">
        <v>0</v>
      </c>
      <c r="H371" s="227">
        <v>0</v>
      </c>
    </row>
    <row r="372" spans="1:8" ht="42.75">
      <c r="A372" s="30" t="s">
        <v>95</v>
      </c>
      <c r="B372" s="30" t="s">
        <v>95</v>
      </c>
      <c r="C372" s="30"/>
      <c r="D372" s="30"/>
      <c r="E372" s="50" t="s">
        <v>482</v>
      </c>
      <c r="F372" s="93">
        <f>F373</f>
        <v>1380.9</v>
      </c>
      <c r="G372" s="93">
        <f t="shared" ref="G372:H372" si="83">G373</f>
        <v>1180.9000000000001</v>
      </c>
      <c r="H372" s="93">
        <f t="shared" si="83"/>
        <v>1180.9000000000001</v>
      </c>
    </row>
    <row r="373" spans="1:8" ht="63.75">
      <c r="A373" s="5" t="s">
        <v>95</v>
      </c>
      <c r="B373" s="5" t="s">
        <v>95</v>
      </c>
      <c r="C373" s="76">
        <v>400000000</v>
      </c>
      <c r="D373" s="31"/>
      <c r="E373" s="64" t="s">
        <v>375</v>
      </c>
      <c r="F373" s="96">
        <f>F374</f>
        <v>1380.9</v>
      </c>
      <c r="G373" s="96">
        <f t="shared" ref="G373:H373" si="84">G374</f>
        <v>1180.9000000000001</v>
      </c>
      <c r="H373" s="96">
        <f t="shared" si="84"/>
        <v>1180.9000000000001</v>
      </c>
    </row>
    <row r="374" spans="1:8" ht="140.25">
      <c r="A374" s="82" t="s">
        <v>95</v>
      </c>
      <c r="B374" s="82" t="s">
        <v>95</v>
      </c>
      <c r="C374" s="75">
        <v>430000000</v>
      </c>
      <c r="D374" s="16"/>
      <c r="E374" s="46" t="s">
        <v>481</v>
      </c>
      <c r="F374" s="39">
        <f>F375+F377</f>
        <v>1380.9</v>
      </c>
      <c r="G374" s="39">
        <f t="shared" ref="G374:H374" si="85">G375+G377</f>
        <v>1180.9000000000001</v>
      </c>
      <c r="H374" s="39">
        <f t="shared" si="85"/>
        <v>1180.9000000000001</v>
      </c>
    </row>
    <row r="375" spans="1:8" ht="103.5" customHeight="1">
      <c r="A375" s="82" t="s">
        <v>95</v>
      </c>
      <c r="B375" s="82" t="s">
        <v>95</v>
      </c>
      <c r="C375" s="79">
        <v>430127310</v>
      </c>
      <c r="D375" s="16"/>
      <c r="E375" s="98" t="s">
        <v>595</v>
      </c>
      <c r="F375" s="41">
        <f>F376</f>
        <v>1200</v>
      </c>
      <c r="G375" s="41">
        <f>G376</f>
        <v>1000</v>
      </c>
      <c r="H375" s="41">
        <f>H376</f>
        <v>1000</v>
      </c>
    </row>
    <row r="376" spans="1:8" ht="63.75">
      <c r="A376" s="82" t="s">
        <v>95</v>
      </c>
      <c r="B376" s="82" t="s">
        <v>95</v>
      </c>
      <c r="C376" s="79">
        <v>430127310</v>
      </c>
      <c r="D376" s="16" t="s">
        <v>12</v>
      </c>
      <c r="E376" s="98" t="s">
        <v>318</v>
      </c>
      <c r="F376" s="41">
        <v>1200</v>
      </c>
      <c r="G376" s="41">
        <v>1000</v>
      </c>
      <c r="H376" s="41">
        <v>1000</v>
      </c>
    </row>
    <row r="377" spans="1:8" ht="114.75">
      <c r="A377" s="82" t="s">
        <v>95</v>
      </c>
      <c r="B377" s="82" t="s">
        <v>95</v>
      </c>
      <c r="C377" s="79">
        <v>430127320</v>
      </c>
      <c r="D377" s="16"/>
      <c r="E377" s="98" t="s">
        <v>483</v>
      </c>
      <c r="F377" s="41">
        <f>F378</f>
        <v>180.9</v>
      </c>
      <c r="G377" s="41">
        <f t="shared" ref="G377:H377" si="86">G378</f>
        <v>180.9</v>
      </c>
      <c r="H377" s="41">
        <f t="shared" si="86"/>
        <v>180.9</v>
      </c>
    </row>
    <row r="378" spans="1:8" ht="63.75">
      <c r="A378" s="82" t="s">
        <v>95</v>
      </c>
      <c r="B378" s="82" t="s">
        <v>95</v>
      </c>
      <c r="C378" s="79">
        <v>430127320</v>
      </c>
      <c r="D378" s="16" t="s">
        <v>12</v>
      </c>
      <c r="E378" s="98" t="s">
        <v>318</v>
      </c>
      <c r="F378" s="41">
        <v>180.9</v>
      </c>
      <c r="G378" s="41">
        <v>180.9</v>
      </c>
      <c r="H378" s="41">
        <v>180.9</v>
      </c>
    </row>
    <row r="379" spans="1:8" ht="15.75">
      <c r="A379" s="4" t="s">
        <v>104</v>
      </c>
      <c r="B379" s="3"/>
      <c r="C379" s="3"/>
      <c r="D379" s="3"/>
      <c r="E379" s="10" t="s">
        <v>105</v>
      </c>
      <c r="F379" s="92">
        <f>F380+F393+F431+F467+F472+F498</f>
        <v>692856.09999999986</v>
      </c>
      <c r="G379" s="92">
        <f>G380+G393+G431+G467+G472+G498</f>
        <v>663468.80000000016</v>
      </c>
      <c r="H379" s="92">
        <f>H380+H393+H431+H467+H472+H498</f>
        <v>668464.80000000016</v>
      </c>
    </row>
    <row r="380" spans="1:8" s="37" customFormat="1" ht="14.25">
      <c r="A380" s="35" t="s">
        <v>104</v>
      </c>
      <c r="B380" s="35" t="s">
        <v>88</v>
      </c>
      <c r="C380" s="35"/>
      <c r="D380" s="35"/>
      <c r="E380" s="45" t="s">
        <v>107</v>
      </c>
      <c r="F380" s="58">
        <f>F381</f>
        <v>173347.8</v>
      </c>
      <c r="G380" s="58">
        <f t="shared" ref="G380:H380" si="87">G381</f>
        <v>167221.6</v>
      </c>
      <c r="H380" s="58">
        <f t="shared" si="87"/>
        <v>167221.6</v>
      </c>
    </row>
    <row r="381" spans="1:8" ht="76.5">
      <c r="A381" s="16" t="s">
        <v>104</v>
      </c>
      <c r="B381" s="16" t="s">
        <v>88</v>
      </c>
      <c r="C381" s="21" t="s">
        <v>73</v>
      </c>
      <c r="D381" s="35"/>
      <c r="E381" s="64" t="s">
        <v>575</v>
      </c>
      <c r="F381" s="62">
        <f t="shared" ref="F381:H381" si="88">F382</f>
        <v>173347.8</v>
      </c>
      <c r="G381" s="62">
        <f t="shared" si="88"/>
        <v>167221.6</v>
      </c>
      <c r="H381" s="62">
        <f t="shared" si="88"/>
        <v>167221.6</v>
      </c>
    </row>
    <row r="382" spans="1:8" ht="25.5">
      <c r="A382" s="16" t="s">
        <v>104</v>
      </c>
      <c r="B382" s="16" t="s">
        <v>88</v>
      </c>
      <c r="C382" s="52" t="s">
        <v>74</v>
      </c>
      <c r="D382" s="35"/>
      <c r="E382" s="46" t="s">
        <v>388</v>
      </c>
      <c r="F382" s="94">
        <f>F383+F385+F387+F389+F391</f>
        <v>173347.8</v>
      </c>
      <c r="G382" s="94">
        <f t="shared" ref="G382:H382" si="89">G383+G385+G387</f>
        <v>167221.6</v>
      </c>
      <c r="H382" s="94">
        <f t="shared" si="89"/>
        <v>167221.6</v>
      </c>
    </row>
    <row r="383" spans="1:8" ht="54.75" customHeight="1">
      <c r="A383" s="56" t="s">
        <v>104</v>
      </c>
      <c r="B383" s="56" t="s">
        <v>88</v>
      </c>
      <c r="C383" s="21" t="s">
        <v>379</v>
      </c>
      <c r="D383" s="21"/>
      <c r="E383" s="98" t="s">
        <v>378</v>
      </c>
      <c r="F383" s="94">
        <f>F384</f>
        <v>94397.6</v>
      </c>
      <c r="G383" s="94">
        <f t="shared" ref="G383:H383" si="90">G384</f>
        <v>94400.5</v>
      </c>
      <c r="H383" s="94">
        <f t="shared" si="90"/>
        <v>94400.5</v>
      </c>
    </row>
    <row r="384" spans="1:8">
      <c r="A384" s="56" t="s">
        <v>104</v>
      </c>
      <c r="B384" s="56" t="s">
        <v>88</v>
      </c>
      <c r="C384" s="21" t="s">
        <v>379</v>
      </c>
      <c r="D384" s="21" t="s">
        <v>225</v>
      </c>
      <c r="E384" s="98" t="s">
        <v>224</v>
      </c>
      <c r="F384" s="1">
        <v>94397.6</v>
      </c>
      <c r="G384" s="1">
        <v>94400.5</v>
      </c>
      <c r="H384" s="1">
        <v>94400.5</v>
      </c>
    </row>
    <row r="385" spans="1:10" ht="76.5">
      <c r="A385" s="56" t="s">
        <v>104</v>
      </c>
      <c r="B385" s="56" t="s">
        <v>88</v>
      </c>
      <c r="C385" s="131" t="s">
        <v>381</v>
      </c>
      <c r="D385" s="21"/>
      <c r="E385" s="98" t="s">
        <v>380</v>
      </c>
      <c r="F385" s="94">
        <f>F386</f>
        <v>75672.400000000009</v>
      </c>
      <c r="G385" s="94">
        <f t="shared" ref="G385:H385" si="91">G386</f>
        <v>72821.100000000006</v>
      </c>
      <c r="H385" s="94">
        <f t="shared" si="91"/>
        <v>72821.100000000006</v>
      </c>
    </row>
    <row r="386" spans="1:10" ht="15">
      <c r="A386" s="56" t="s">
        <v>104</v>
      </c>
      <c r="B386" s="56" t="s">
        <v>88</v>
      </c>
      <c r="C386" s="131" t="s">
        <v>381</v>
      </c>
      <c r="D386" s="21" t="s">
        <v>225</v>
      </c>
      <c r="E386" s="98" t="s">
        <v>224</v>
      </c>
      <c r="F386" s="94">
        <f>72821.1+2851.3</f>
        <v>75672.400000000009</v>
      </c>
      <c r="G386" s="94">
        <v>72821.100000000006</v>
      </c>
      <c r="H386" s="94">
        <v>72821.100000000006</v>
      </c>
    </row>
    <row r="387" spans="1:10" ht="49.5" customHeight="1">
      <c r="A387" s="56" t="s">
        <v>104</v>
      </c>
      <c r="B387" s="56" t="s">
        <v>88</v>
      </c>
      <c r="C387" s="21" t="s">
        <v>384</v>
      </c>
      <c r="D387" s="57"/>
      <c r="E387" s="97" t="s">
        <v>383</v>
      </c>
      <c r="F387" s="94">
        <f>F388</f>
        <v>142.9</v>
      </c>
      <c r="G387" s="94">
        <f t="shared" ref="G387:H387" si="92">G388</f>
        <v>0</v>
      </c>
      <c r="H387" s="94">
        <f t="shared" si="92"/>
        <v>0</v>
      </c>
    </row>
    <row r="388" spans="1:10">
      <c r="A388" s="56" t="s">
        <v>104</v>
      </c>
      <c r="B388" s="56" t="s">
        <v>88</v>
      </c>
      <c r="C388" s="21" t="s">
        <v>384</v>
      </c>
      <c r="D388" s="21" t="s">
        <v>225</v>
      </c>
      <c r="E388" s="98" t="s">
        <v>224</v>
      </c>
      <c r="F388" s="94">
        <f>120+22.9</f>
        <v>142.9</v>
      </c>
      <c r="G388" s="94">
        <v>0</v>
      </c>
      <c r="H388" s="94">
        <v>0</v>
      </c>
    </row>
    <row r="389" spans="1:10" s="228" customFormat="1" ht="63.75">
      <c r="A389" s="56" t="s">
        <v>104</v>
      </c>
      <c r="B389" s="56" t="s">
        <v>88</v>
      </c>
      <c r="C389" s="57" t="s">
        <v>743</v>
      </c>
      <c r="D389" s="21"/>
      <c r="E389" s="98" t="s">
        <v>744</v>
      </c>
      <c r="F389" s="94">
        <f t="shared" ref="F389:H389" si="93">F390</f>
        <v>179.3</v>
      </c>
      <c r="G389" s="94">
        <f t="shared" si="93"/>
        <v>0</v>
      </c>
      <c r="H389" s="94">
        <f t="shared" si="93"/>
        <v>0</v>
      </c>
    </row>
    <row r="390" spans="1:10" s="228" customFormat="1">
      <c r="A390" s="56" t="s">
        <v>104</v>
      </c>
      <c r="B390" s="56" t="s">
        <v>88</v>
      </c>
      <c r="C390" s="57" t="s">
        <v>743</v>
      </c>
      <c r="D390" s="21" t="s">
        <v>225</v>
      </c>
      <c r="E390" s="98" t="s">
        <v>224</v>
      </c>
      <c r="F390" s="94">
        <v>179.3</v>
      </c>
      <c r="G390" s="94">
        <f t="shared" ref="G390:H390" si="94">150-150</f>
        <v>0</v>
      </c>
      <c r="H390" s="94">
        <f t="shared" si="94"/>
        <v>0</v>
      </c>
    </row>
    <row r="391" spans="1:10" s="232" customFormat="1" ht="64.5" customHeight="1">
      <c r="A391" s="56" t="s">
        <v>104</v>
      </c>
      <c r="B391" s="56" t="s">
        <v>88</v>
      </c>
      <c r="C391" s="57" t="s">
        <v>769</v>
      </c>
      <c r="D391" s="21"/>
      <c r="E391" s="98" t="s">
        <v>770</v>
      </c>
      <c r="F391" s="94">
        <f>F392</f>
        <v>2955.6</v>
      </c>
      <c r="G391" s="94">
        <f t="shared" ref="G391:H391" si="95">G392</f>
        <v>0</v>
      </c>
      <c r="H391" s="94">
        <f t="shared" si="95"/>
        <v>0</v>
      </c>
    </row>
    <row r="392" spans="1:10" s="232" customFormat="1">
      <c r="A392" s="56" t="s">
        <v>104</v>
      </c>
      <c r="B392" s="56" t="s">
        <v>88</v>
      </c>
      <c r="C392" s="57" t="s">
        <v>769</v>
      </c>
      <c r="D392" s="21" t="s">
        <v>225</v>
      </c>
      <c r="E392" s="98" t="s">
        <v>224</v>
      </c>
      <c r="F392" s="94">
        <v>2955.6</v>
      </c>
      <c r="G392" s="94">
        <v>0</v>
      </c>
      <c r="H392" s="94">
        <v>0</v>
      </c>
    </row>
    <row r="393" spans="1:10" s="37" customFormat="1" ht="14.25">
      <c r="A393" s="35" t="s">
        <v>104</v>
      </c>
      <c r="B393" s="35" t="s">
        <v>89</v>
      </c>
      <c r="C393" s="35"/>
      <c r="D393" s="35"/>
      <c r="E393" s="45" t="s">
        <v>108</v>
      </c>
      <c r="F393" s="42">
        <f>F394+F428</f>
        <v>421057.1</v>
      </c>
      <c r="G393" s="42">
        <f>G394+G428</f>
        <v>405158.2</v>
      </c>
      <c r="H393" s="42">
        <f>H394+H428</f>
        <v>410154.20000000007</v>
      </c>
    </row>
    <row r="394" spans="1:10" s="37" customFormat="1" ht="77.25">
      <c r="A394" s="16" t="s">
        <v>104</v>
      </c>
      <c r="B394" s="16" t="s">
        <v>89</v>
      </c>
      <c r="C394" s="21" t="s">
        <v>73</v>
      </c>
      <c r="D394" s="35"/>
      <c r="E394" s="64" t="s">
        <v>575</v>
      </c>
      <c r="F394" s="65">
        <f t="shared" ref="F394:H394" si="96">F395</f>
        <v>420707.1</v>
      </c>
      <c r="G394" s="65">
        <f t="shared" si="96"/>
        <v>405158.2</v>
      </c>
      <c r="H394" s="65">
        <f t="shared" si="96"/>
        <v>410154.20000000007</v>
      </c>
    </row>
    <row r="395" spans="1:10" s="37" customFormat="1" ht="42" customHeight="1">
      <c r="A395" s="47" t="s">
        <v>104</v>
      </c>
      <c r="B395" s="47" t="s">
        <v>89</v>
      </c>
      <c r="C395" s="52" t="s">
        <v>75</v>
      </c>
      <c r="D395" s="21"/>
      <c r="E395" s="46" t="s">
        <v>563</v>
      </c>
      <c r="F395" s="94">
        <f>F396+F398+F400+F402+F404+F406+F408+F410+F412+F414+F416+F418+F420+F422+F424+F426</f>
        <v>420707.1</v>
      </c>
      <c r="G395" s="94">
        <f>G396+G398+G400+G402+G404+G406+G408+G410+G412+G414+G416+G418+G420+G422+G424+G426</f>
        <v>405158.2</v>
      </c>
      <c r="H395" s="94">
        <f>H396+H398+H400+H402+H404+H406+H408+H410+H412+H414+H416+H418+H420+H422+H424+H426</f>
        <v>410154.20000000007</v>
      </c>
    </row>
    <row r="396" spans="1:10" s="37" customFormat="1" ht="76.5">
      <c r="A396" s="56" t="s">
        <v>104</v>
      </c>
      <c r="B396" s="90" t="s">
        <v>89</v>
      </c>
      <c r="C396" s="82" t="s">
        <v>392</v>
      </c>
      <c r="D396" s="82"/>
      <c r="E396" s="98" t="s">
        <v>391</v>
      </c>
      <c r="F396" s="94">
        <f>F397</f>
        <v>250540.2</v>
      </c>
      <c r="G396" s="94">
        <f>G397</f>
        <v>250596.30000000002</v>
      </c>
      <c r="H396" s="94">
        <f>H397</f>
        <v>250596.30000000002</v>
      </c>
    </row>
    <row r="397" spans="1:10" s="37" customFormat="1" ht="14.25">
      <c r="A397" s="56" t="s">
        <v>104</v>
      </c>
      <c r="B397" s="90" t="s">
        <v>89</v>
      </c>
      <c r="C397" s="57" t="s">
        <v>392</v>
      </c>
      <c r="D397" s="21" t="s">
        <v>225</v>
      </c>
      <c r="E397" s="98" t="s">
        <v>224</v>
      </c>
      <c r="F397" s="39">
        <f>250542.2-2</f>
        <v>250540.2</v>
      </c>
      <c r="G397" s="39">
        <f>250596.1+0.2</f>
        <v>250596.30000000002</v>
      </c>
      <c r="H397" s="39">
        <f>250596.1+0.2</f>
        <v>250596.30000000002</v>
      </c>
    </row>
    <row r="398" spans="1:10" s="37" customFormat="1" ht="63.75">
      <c r="A398" s="16" t="s">
        <v>104</v>
      </c>
      <c r="B398" s="16" t="s">
        <v>89</v>
      </c>
      <c r="C398" s="57" t="s">
        <v>393</v>
      </c>
      <c r="D398" s="21"/>
      <c r="E398" s="98" t="s">
        <v>286</v>
      </c>
      <c r="F398" s="94">
        <f>F399</f>
        <v>94373.8</v>
      </c>
      <c r="G398" s="94">
        <f>G399</f>
        <v>90572.1</v>
      </c>
      <c r="H398" s="94">
        <f>H399</f>
        <v>90572.1</v>
      </c>
    </row>
    <row r="399" spans="1:10" s="37" customFormat="1" ht="14.25">
      <c r="A399" s="56" t="s">
        <v>104</v>
      </c>
      <c r="B399" s="90" t="s">
        <v>89</v>
      </c>
      <c r="C399" s="57" t="s">
        <v>393</v>
      </c>
      <c r="D399" s="21" t="s">
        <v>225</v>
      </c>
      <c r="E399" s="98" t="s">
        <v>224</v>
      </c>
      <c r="F399" s="94">
        <f>90572.1+3801.7</f>
        <v>94373.8</v>
      </c>
      <c r="G399" s="94">
        <v>90572.1</v>
      </c>
      <c r="H399" s="94">
        <v>90572.1</v>
      </c>
      <c r="J399" s="149"/>
    </row>
    <row r="400" spans="1:10" s="37" customFormat="1" ht="63.75">
      <c r="A400" s="56" t="s">
        <v>104</v>
      </c>
      <c r="B400" s="90" t="s">
        <v>89</v>
      </c>
      <c r="C400" s="57" t="s">
        <v>395</v>
      </c>
      <c r="D400" s="21"/>
      <c r="E400" s="98" t="s">
        <v>394</v>
      </c>
      <c r="F400" s="94">
        <f>F401</f>
        <v>15858.4</v>
      </c>
      <c r="G400" s="94">
        <f>G401</f>
        <v>15858.4</v>
      </c>
      <c r="H400" s="94">
        <f>H401</f>
        <v>15858.4</v>
      </c>
    </row>
    <row r="401" spans="1:10" s="37" customFormat="1" ht="14.25">
      <c r="A401" s="16" t="s">
        <v>104</v>
      </c>
      <c r="B401" s="16" t="s">
        <v>89</v>
      </c>
      <c r="C401" s="21" t="s">
        <v>395</v>
      </c>
      <c r="D401" s="21" t="s">
        <v>225</v>
      </c>
      <c r="E401" s="98" t="s">
        <v>224</v>
      </c>
      <c r="F401" s="1">
        <v>15858.4</v>
      </c>
      <c r="G401" s="1">
        <v>15858.4</v>
      </c>
      <c r="H401" s="1">
        <v>15858.4</v>
      </c>
      <c r="J401" s="149"/>
    </row>
    <row r="402" spans="1:10" s="37" customFormat="1" ht="51">
      <c r="A402" s="16" t="s">
        <v>104</v>
      </c>
      <c r="B402" s="16" t="s">
        <v>89</v>
      </c>
      <c r="C402" s="57" t="s">
        <v>398</v>
      </c>
      <c r="D402" s="21"/>
      <c r="E402" s="98" t="s">
        <v>399</v>
      </c>
      <c r="F402" s="94">
        <f>F403</f>
        <v>454</v>
      </c>
      <c r="G402" s="94">
        <f>G403</f>
        <v>0</v>
      </c>
      <c r="H402" s="94">
        <f>H403</f>
        <v>0</v>
      </c>
    </row>
    <row r="403" spans="1:10" s="37" customFormat="1" ht="14.25">
      <c r="A403" s="16" t="s">
        <v>104</v>
      </c>
      <c r="B403" s="16" t="s">
        <v>89</v>
      </c>
      <c r="C403" s="57" t="s">
        <v>398</v>
      </c>
      <c r="D403" s="21" t="s">
        <v>225</v>
      </c>
      <c r="E403" s="98" t="s">
        <v>224</v>
      </c>
      <c r="F403" s="94">
        <v>454</v>
      </c>
      <c r="G403" s="94">
        <v>0</v>
      </c>
      <c r="H403" s="94">
        <v>0</v>
      </c>
    </row>
    <row r="404" spans="1:10" s="37" customFormat="1" ht="63.75">
      <c r="A404" s="16" t="s">
        <v>104</v>
      </c>
      <c r="B404" s="16" t="s">
        <v>89</v>
      </c>
      <c r="C404" s="57" t="s">
        <v>400</v>
      </c>
      <c r="D404" s="57"/>
      <c r="E404" s="124" t="s">
        <v>401</v>
      </c>
      <c r="F404" s="94">
        <f>F405</f>
        <v>1900.7</v>
      </c>
      <c r="G404" s="94">
        <f>G405</f>
        <v>0</v>
      </c>
      <c r="H404" s="94">
        <f>H405</f>
        <v>0</v>
      </c>
      <c r="J404" s="149"/>
    </row>
    <row r="405" spans="1:10" s="37" customFormat="1" ht="14.25">
      <c r="A405" s="16" t="s">
        <v>104</v>
      </c>
      <c r="B405" s="16" t="s">
        <v>89</v>
      </c>
      <c r="C405" s="57" t="s">
        <v>400</v>
      </c>
      <c r="D405" s="21" t="s">
        <v>225</v>
      </c>
      <c r="E405" s="98" t="s">
        <v>224</v>
      </c>
      <c r="F405" s="94">
        <f>864.7+1036</f>
        <v>1900.7</v>
      </c>
      <c r="G405" s="94">
        <v>0</v>
      </c>
      <c r="H405" s="94">
        <v>0</v>
      </c>
    </row>
    <row r="406" spans="1:10" s="37" customFormat="1" ht="51">
      <c r="A406" s="16" t="s">
        <v>104</v>
      </c>
      <c r="B406" s="16" t="s">
        <v>89</v>
      </c>
      <c r="C406" s="57" t="s">
        <v>613</v>
      </c>
      <c r="D406" s="21"/>
      <c r="E406" s="98" t="s">
        <v>614</v>
      </c>
      <c r="F406" s="94">
        <f>F407</f>
        <v>841.5</v>
      </c>
      <c r="G406" s="94">
        <f t="shared" ref="G406:H406" si="97">G407</f>
        <v>0</v>
      </c>
      <c r="H406" s="94">
        <f t="shared" si="97"/>
        <v>0</v>
      </c>
    </row>
    <row r="407" spans="1:10" s="37" customFormat="1" ht="14.25">
      <c r="A407" s="16" t="s">
        <v>104</v>
      </c>
      <c r="B407" s="16" t="s">
        <v>89</v>
      </c>
      <c r="C407" s="57" t="s">
        <v>613</v>
      </c>
      <c r="D407" s="21" t="s">
        <v>225</v>
      </c>
      <c r="E407" s="98" t="s">
        <v>224</v>
      </c>
      <c r="F407" s="94">
        <f>500+341.5</f>
        <v>841.5</v>
      </c>
      <c r="G407" s="94">
        <v>0</v>
      </c>
      <c r="H407" s="94">
        <v>0</v>
      </c>
    </row>
    <row r="408" spans="1:10" s="37" customFormat="1" ht="38.25">
      <c r="A408" s="16" t="s">
        <v>104</v>
      </c>
      <c r="B408" s="16" t="s">
        <v>89</v>
      </c>
      <c r="C408" s="57" t="s">
        <v>403</v>
      </c>
      <c r="D408" s="21"/>
      <c r="E408" s="98" t="s">
        <v>307</v>
      </c>
      <c r="F408" s="94">
        <f>F409</f>
        <v>5242.3</v>
      </c>
      <c r="G408" s="94">
        <f>G409</f>
        <v>5242.3</v>
      </c>
      <c r="H408" s="94">
        <f>H409</f>
        <v>5242.3</v>
      </c>
    </row>
    <row r="409" spans="1:10" s="37" customFormat="1" ht="14.25">
      <c r="A409" s="16" t="s">
        <v>104</v>
      </c>
      <c r="B409" s="16" t="s">
        <v>89</v>
      </c>
      <c r="C409" s="57" t="s">
        <v>403</v>
      </c>
      <c r="D409" s="21" t="s">
        <v>225</v>
      </c>
      <c r="E409" s="98" t="s">
        <v>224</v>
      </c>
      <c r="F409" s="39">
        <v>5242.3</v>
      </c>
      <c r="G409" s="39">
        <v>5242.3</v>
      </c>
      <c r="H409" s="39">
        <v>5242.3</v>
      </c>
    </row>
    <row r="410" spans="1:10" s="37" customFormat="1" ht="76.5">
      <c r="A410" s="16" t="s">
        <v>104</v>
      </c>
      <c r="B410" s="16" t="s">
        <v>89</v>
      </c>
      <c r="C410" s="21" t="s">
        <v>405</v>
      </c>
      <c r="D410" s="21"/>
      <c r="E410" s="98" t="s">
        <v>135</v>
      </c>
      <c r="F410" s="94">
        <f>F411</f>
        <v>21321.5</v>
      </c>
      <c r="G410" s="94">
        <f>G411</f>
        <v>21321.5</v>
      </c>
      <c r="H410" s="94">
        <f>H411</f>
        <v>21321.5</v>
      </c>
    </row>
    <row r="411" spans="1:10" s="37" customFormat="1" ht="14.25">
      <c r="A411" s="82" t="s">
        <v>104</v>
      </c>
      <c r="B411" s="16" t="s">
        <v>89</v>
      </c>
      <c r="C411" s="21" t="s">
        <v>405</v>
      </c>
      <c r="D411" s="21" t="s">
        <v>225</v>
      </c>
      <c r="E411" s="98" t="s">
        <v>224</v>
      </c>
      <c r="F411" s="94">
        <v>21321.5</v>
      </c>
      <c r="G411" s="94">
        <v>21321.5</v>
      </c>
      <c r="H411" s="94">
        <v>21321.5</v>
      </c>
      <c r="J411" s="149"/>
    </row>
    <row r="412" spans="1:10" s="37" customFormat="1" ht="76.5" customHeight="1">
      <c r="A412" s="16" t="s">
        <v>104</v>
      </c>
      <c r="B412" s="16" t="s">
        <v>89</v>
      </c>
      <c r="C412" s="21" t="s">
        <v>406</v>
      </c>
      <c r="D412" s="21"/>
      <c r="E412" s="98" t="s">
        <v>573</v>
      </c>
      <c r="F412" s="94">
        <f>F413</f>
        <v>240</v>
      </c>
      <c r="G412" s="94">
        <f>G413</f>
        <v>74.900000000000006</v>
      </c>
      <c r="H412" s="94">
        <f>H413</f>
        <v>0</v>
      </c>
    </row>
    <row r="413" spans="1:10" s="37" customFormat="1" ht="14.25">
      <c r="A413" s="16" t="s">
        <v>104</v>
      </c>
      <c r="B413" s="16" t="s">
        <v>89</v>
      </c>
      <c r="C413" s="21" t="s">
        <v>406</v>
      </c>
      <c r="D413" s="21" t="s">
        <v>225</v>
      </c>
      <c r="E413" s="98" t="s">
        <v>224</v>
      </c>
      <c r="F413" s="41">
        <v>240</v>
      </c>
      <c r="G413" s="41">
        <v>74.900000000000006</v>
      </c>
      <c r="H413" s="41">
        <v>0</v>
      </c>
    </row>
    <row r="414" spans="1:10" s="37" customFormat="1" ht="63.75">
      <c r="A414" s="16" t="s">
        <v>104</v>
      </c>
      <c r="B414" s="16" t="s">
        <v>89</v>
      </c>
      <c r="C414" s="21" t="s">
        <v>647</v>
      </c>
      <c r="D414" s="82"/>
      <c r="E414" s="55" t="s">
        <v>371</v>
      </c>
      <c r="F414" s="41">
        <f>F415</f>
        <v>19143.3</v>
      </c>
      <c r="G414" s="41">
        <f t="shared" ref="G414:H414" si="98">G415</f>
        <v>18674.599999999999</v>
      </c>
      <c r="H414" s="41">
        <f t="shared" si="98"/>
        <v>18296.400000000001</v>
      </c>
    </row>
    <row r="415" spans="1:10" s="37" customFormat="1" ht="14.25">
      <c r="A415" s="16" t="s">
        <v>104</v>
      </c>
      <c r="B415" s="16" t="s">
        <v>89</v>
      </c>
      <c r="C415" s="21" t="s">
        <v>647</v>
      </c>
      <c r="D415" s="21" t="s">
        <v>225</v>
      </c>
      <c r="E415" s="98" t="s">
        <v>224</v>
      </c>
      <c r="F415" s="39">
        <v>19143.3</v>
      </c>
      <c r="G415" s="39">
        <v>18674.599999999999</v>
      </c>
      <c r="H415" s="39">
        <v>18296.400000000001</v>
      </c>
    </row>
    <row r="416" spans="1:10" s="37" customFormat="1" ht="63.75">
      <c r="A416" s="16" t="s">
        <v>104</v>
      </c>
      <c r="B416" s="16" t="s">
        <v>89</v>
      </c>
      <c r="C416" s="21" t="s">
        <v>554</v>
      </c>
      <c r="D416" s="21"/>
      <c r="E416" s="98" t="s">
        <v>555</v>
      </c>
      <c r="F416" s="41">
        <f>F417</f>
        <v>5252.5</v>
      </c>
      <c r="G416" s="41">
        <f t="shared" ref="G416:H416" si="99">G417</f>
        <v>0</v>
      </c>
      <c r="H416" s="41">
        <f t="shared" si="99"/>
        <v>4912.8</v>
      </c>
    </row>
    <row r="417" spans="1:8" s="37" customFormat="1" ht="14.25">
      <c r="A417" s="16" t="s">
        <v>104</v>
      </c>
      <c r="B417" s="16" t="s">
        <v>89</v>
      </c>
      <c r="C417" s="21" t="s">
        <v>554</v>
      </c>
      <c r="D417" s="21" t="s">
        <v>225</v>
      </c>
      <c r="E417" s="98" t="s">
        <v>224</v>
      </c>
      <c r="F417" s="41">
        <v>5252.5</v>
      </c>
      <c r="G417" s="41">
        <v>0</v>
      </c>
      <c r="H417" s="41">
        <v>4912.8</v>
      </c>
    </row>
    <row r="418" spans="1:8" s="37" customFormat="1" ht="48.75" customHeight="1">
      <c r="A418" s="16" t="s">
        <v>104</v>
      </c>
      <c r="B418" s="16" t="s">
        <v>89</v>
      </c>
      <c r="C418" s="57" t="s">
        <v>687</v>
      </c>
      <c r="D418" s="21"/>
      <c r="E418" s="97" t="s">
        <v>688</v>
      </c>
      <c r="F418" s="41">
        <f>F419</f>
        <v>0</v>
      </c>
      <c r="G418" s="41">
        <f>G419</f>
        <v>250</v>
      </c>
      <c r="H418" s="41">
        <f>H419</f>
        <v>250</v>
      </c>
    </row>
    <row r="419" spans="1:8" s="37" customFormat="1" ht="14.25">
      <c r="A419" s="16" t="s">
        <v>104</v>
      </c>
      <c r="B419" s="16" t="s">
        <v>89</v>
      </c>
      <c r="C419" s="57" t="s">
        <v>687</v>
      </c>
      <c r="D419" s="21" t="s">
        <v>225</v>
      </c>
      <c r="E419" s="98" t="s">
        <v>224</v>
      </c>
      <c r="F419" s="41">
        <v>0</v>
      </c>
      <c r="G419" s="41">
        <v>250</v>
      </c>
      <c r="H419" s="41">
        <v>250</v>
      </c>
    </row>
    <row r="420" spans="1:8" s="37" customFormat="1" ht="51">
      <c r="A420" s="16" t="s">
        <v>104</v>
      </c>
      <c r="B420" s="16" t="s">
        <v>89</v>
      </c>
      <c r="C420" s="57" t="s">
        <v>752</v>
      </c>
      <c r="D420" s="21"/>
      <c r="E420" s="97" t="s">
        <v>754</v>
      </c>
      <c r="F420" s="41">
        <f>F421</f>
        <v>215</v>
      </c>
      <c r="G420" s="41">
        <f t="shared" ref="G420:H420" si="100">G421</f>
        <v>0</v>
      </c>
      <c r="H420" s="41">
        <f t="shared" si="100"/>
        <v>0</v>
      </c>
    </row>
    <row r="421" spans="1:8" s="37" customFormat="1" ht="14.25">
      <c r="A421" s="16" t="s">
        <v>104</v>
      </c>
      <c r="B421" s="16" t="s">
        <v>89</v>
      </c>
      <c r="C421" s="57" t="s">
        <v>752</v>
      </c>
      <c r="D421" s="21" t="s">
        <v>225</v>
      </c>
      <c r="E421" s="98" t="s">
        <v>224</v>
      </c>
      <c r="F421" s="41">
        <f>125+90</f>
        <v>215</v>
      </c>
      <c r="G421" s="41">
        <v>0</v>
      </c>
      <c r="H421" s="41">
        <v>0</v>
      </c>
    </row>
    <row r="422" spans="1:8" s="37" customFormat="1" ht="38.25">
      <c r="A422" s="16" t="s">
        <v>104</v>
      </c>
      <c r="B422" s="16" t="s">
        <v>89</v>
      </c>
      <c r="C422" s="57" t="s">
        <v>753</v>
      </c>
      <c r="D422" s="21"/>
      <c r="E422" s="97" t="s">
        <v>755</v>
      </c>
      <c r="F422" s="41">
        <f>F423</f>
        <v>215</v>
      </c>
      <c r="G422" s="41"/>
      <c r="H422" s="41"/>
    </row>
    <row r="423" spans="1:8" s="37" customFormat="1" ht="14.25">
      <c r="A423" s="16" t="s">
        <v>104</v>
      </c>
      <c r="B423" s="16" t="s">
        <v>89</v>
      </c>
      <c r="C423" s="57" t="s">
        <v>753</v>
      </c>
      <c r="D423" s="21" t="s">
        <v>225</v>
      </c>
      <c r="E423" s="98" t="s">
        <v>224</v>
      </c>
      <c r="F423" s="41">
        <f>125+90</f>
        <v>215</v>
      </c>
      <c r="G423" s="41">
        <v>0</v>
      </c>
      <c r="H423" s="41">
        <v>0</v>
      </c>
    </row>
    <row r="424" spans="1:8" s="37" customFormat="1" ht="63.75">
      <c r="A424" s="56" t="s">
        <v>104</v>
      </c>
      <c r="B424" s="90" t="s">
        <v>89</v>
      </c>
      <c r="C424" s="57" t="s">
        <v>656</v>
      </c>
      <c r="D424" s="21"/>
      <c r="E424" s="98" t="s">
        <v>657</v>
      </c>
      <c r="F424" s="1">
        <f>F425</f>
        <v>2568.1</v>
      </c>
      <c r="G424" s="1">
        <f t="shared" ref="G424:H424" si="101">G425</f>
        <v>2568.1</v>
      </c>
      <c r="H424" s="1">
        <f t="shared" si="101"/>
        <v>3104.3999999999996</v>
      </c>
    </row>
    <row r="425" spans="1:8" s="37" customFormat="1" ht="14.25">
      <c r="A425" s="16" t="s">
        <v>104</v>
      </c>
      <c r="B425" s="16" t="s">
        <v>89</v>
      </c>
      <c r="C425" s="57" t="s">
        <v>656</v>
      </c>
      <c r="D425" s="21" t="s">
        <v>225</v>
      </c>
      <c r="E425" s="98" t="s">
        <v>224</v>
      </c>
      <c r="F425" s="1">
        <f>2567.6+0.5</f>
        <v>2568.1</v>
      </c>
      <c r="G425" s="1">
        <f>2567.6+0.5</f>
        <v>2568.1</v>
      </c>
      <c r="H425" s="1">
        <f>2567.6+536.8</f>
        <v>3104.3999999999996</v>
      </c>
    </row>
    <row r="426" spans="1:8" s="37" customFormat="1" ht="89.25">
      <c r="A426" s="16" t="s">
        <v>104</v>
      </c>
      <c r="B426" s="16" t="s">
        <v>89</v>
      </c>
      <c r="C426" s="212" t="s">
        <v>729</v>
      </c>
      <c r="D426" s="21"/>
      <c r="E426" s="169" t="s">
        <v>745</v>
      </c>
      <c r="F426" s="1">
        <f>F427</f>
        <v>2540.8000000000002</v>
      </c>
      <c r="G426" s="1">
        <f t="shared" ref="G426:H426" si="102">G427</f>
        <v>0</v>
      </c>
      <c r="H426" s="1">
        <f t="shared" si="102"/>
        <v>0</v>
      </c>
    </row>
    <row r="427" spans="1:8" s="37" customFormat="1" ht="14.25">
      <c r="A427" s="56" t="s">
        <v>104</v>
      </c>
      <c r="B427" s="90" t="s">
        <v>89</v>
      </c>
      <c r="C427" s="212" t="s">
        <v>729</v>
      </c>
      <c r="D427" s="21" t="s">
        <v>225</v>
      </c>
      <c r="E427" s="98" t="s">
        <v>224</v>
      </c>
      <c r="F427" s="1">
        <f>25.8+2515</f>
        <v>2540.8000000000002</v>
      </c>
      <c r="G427" s="1">
        <v>0</v>
      </c>
      <c r="H427" s="1">
        <v>0</v>
      </c>
    </row>
    <row r="428" spans="1:8" s="37" customFormat="1" ht="38.25">
      <c r="A428" s="16" t="s">
        <v>104</v>
      </c>
      <c r="B428" s="16" t="s">
        <v>89</v>
      </c>
      <c r="C428" s="82" t="s">
        <v>24</v>
      </c>
      <c r="D428" s="82"/>
      <c r="E428" s="99" t="s">
        <v>38</v>
      </c>
      <c r="F428" s="41">
        <f>F429</f>
        <v>350</v>
      </c>
      <c r="G428" s="41">
        <f t="shared" ref="G428:H428" si="103">G429</f>
        <v>0</v>
      </c>
      <c r="H428" s="41">
        <f t="shared" si="103"/>
        <v>0</v>
      </c>
    </row>
    <row r="429" spans="1:8" s="37" customFormat="1" ht="51">
      <c r="A429" s="16" t="s">
        <v>104</v>
      </c>
      <c r="B429" s="16" t="s">
        <v>89</v>
      </c>
      <c r="C429" s="82" t="s">
        <v>572</v>
      </c>
      <c r="D429" s="16"/>
      <c r="E429" s="54" t="s">
        <v>570</v>
      </c>
      <c r="F429" s="41">
        <f>SUM(F430:F430)</f>
        <v>350</v>
      </c>
      <c r="G429" s="41">
        <f>SUM(G430:G430)</f>
        <v>0</v>
      </c>
      <c r="H429" s="41">
        <f>SUM(H430:H430)</f>
        <v>0</v>
      </c>
    </row>
    <row r="430" spans="1:8" s="37" customFormat="1" ht="14.25">
      <c r="A430" s="16" t="s">
        <v>104</v>
      </c>
      <c r="B430" s="16" t="s">
        <v>89</v>
      </c>
      <c r="C430" s="82" t="s">
        <v>572</v>
      </c>
      <c r="D430" s="21" t="s">
        <v>225</v>
      </c>
      <c r="E430" s="98" t="s">
        <v>224</v>
      </c>
      <c r="F430" s="39">
        <v>350</v>
      </c>
      <c r="G430" s="39">
        <v>0</v>
      </c>
      <c r="H430" s="39">
        <v>0</v>
      </c>
    </row>
    <row r="431" spans="1:8" s="37" customFormat="1" ht="14.25">
      <c r="A431" s="35" t="s">
        <v>104</v>
      </c>
      <c r="B431" s="35" t="s">
        <v>93</v>
      </c>
      <c r="C431" s="35"/>
      <c r="D431" s="35"/>
      <c r="E431" s="46" t="s">
        <v>156</v>
      </c>
      <c r="F431" s="42">
        <f>F432+F454+F464</f>
        <v>69738.5</v>
      </c>
      <c r="G431" s="42">
        <f>G432+G454+G464</f>
        <v>67367.8</v>
      </c>
      <c r="H431" s="42">
        <f>H432+H454+H464</f>
        <v>67367.8</v>
      </c>
    </row>
    <row r="432" spans="1:8" s="37" customFormat="1" ht="76.5">
      <c r="A432" s="5" t="s">
        <v>104</v>
      </c>
      <c r="B432" s="5" t="s">
        <v>93</v>
      </c>
      <c r="C432" s="73" t="s">
        <v>73</v>
      </c>
      <c r="D432" s="21"/>
      <c r="E432" s="64" t="s">
        <v>575</v>
      </c>
      <c r="F432" s="62">
        <f>F433+F451</f>
        <v>51711.399999999994</v>
      </c>
      <c r="G432" s="62">
        <f>G433+G451</f>
        <v>50761</v>
      </c>
      <c r="H432" s="62">
        <f>H433+H451</f>
        <v>50761</v>
      </c>
    </row>
    <row r="433" spans="1:13" s="37" customFormat="1" ht="38.25">
      <c r="A433" s="16" t="s">
        <v>104</v>
      </c>
      <c r="B433" s="82" t="s">
        <v>93</v>
      </c>
      <c r="C433" s="52" t="s">
        <v>412</v>
      </c>
      <c r="D433" s="35"/>
      <c r="E433" s="46" t="s">
        <v>413</v>
      </c>
      <c r="F433" s="94">
        <f>F434+F436+F441+F443++F445+F447+F449</f>
        <v>51661.399999999994</v>
      </c>
      <c r="G433" s="94">
        <f>G434+G441+G443++G445+G447+G449</f>
        <v>50711</v>
      </c>
      <c r="H433" s="94">
        <f>H434+H441+H443++H445+H447+H449</f>
        <v>50711</v>
      </c>
    </row>
    <row r="434" spans="1:13" s="37" customFormat="1" ht="76.5">
      <c r="A434" s="16" t="s">
        <v>104</v>
      </c>
      <c r="B434" s="82" t="s">
        <v>93</v>
      </c>
      <c r="C434" s="57" t="s">
        <v>416</v>
      </c>
      <c r="D434" s="16"/>
      <c r="E434" s="98" t="s">
        <v>415</v>
      </c>
      <c r="F434" s="94">
        <f>F435</f>
        <v>26143</v>
      </c>
      <c r="G434" s="94">
        <f>SUM(G435:G435)</f>
        <v>36709.5</v>
      </c>
      <c r="H434" s="94">
        <f>SUM(H435:H435)</f>
        <v>36709.5</v>
      </c>
      <c r="J434" s="149"/>
      <c r="K434" s="149"/>
    </row>
    <row r="435" spans="1:13" s="37" customFormat="1" ht="14.25">
      <c r="A435" s="16" t="s">
        <v>104</v>
      </c>
      <c r="B435" s="82" t="s">
        <v>93</v>
      </c>
      <c r="C435" s="57" t="s">
        <v>416</v>
      </c>
      <c r="D435" s="21" t="s">
        <v>225</v>
      </c>
      <c r="E435" s="98" t="s">
        <v>224</v>
      </c>
      <c r="F435" s="94">
        <f>36709.5-11516.9+950.4</f>
        <v>26143</v>
      </c>
      <c r="G435" s="94">
        <v>36709.5</v>
      </c>
      <c r="H435" s="94">
        <v>36709.5</v>
      </c>
    </row>
    <row r="436" spans="1:13" s="37" customFormat="1" ht="51">
      <c r="A436" s="16" t="s">
        <v>104</v>
      </c>
      <c r="B436" s="82" t="s">
        <v>93</v>
      </c>
      <c r="C436" s="57" t="s">
        <v>733</v>
      </c>
      <c r="D436" s="21"/>
      <c r="E436" s="98" t="s">
        <v>734</v>
      </c>
      <c r="F436" s="94">
        <f>SUM(F437:F440)</f>
        <v>11516.899999999998</v>
      </c>
      <c r="G436" s="94">
        <f t="shared" ref="G436:H436" si="104">SUM(G437:G440)</f>
        <v>0</v>
      </c>
      <c r="H436" s="94">
        <f t="shared" si="104"/>
        <v>0</v>
      </c>
    </row>
    <row r="437" spans="1:13" s="37" customFormat="1" ht="14.25">
      <c r="A437" s="16" t="s">
        <v>104</v>
      </c>
      <c r="B437" s="82" t="s">
        <v>93</v>
      </c>
      <c r="C437" s="57" t="s">
        <v>733</v>
      </c>
      <c r="D437" s="21" t="s">
        <v>225</v>
      </c>
      <c r="E437" s="98" t="s">
        <v>224</v>
      </c>
      <c r="F437" s="94">
        <f>10799.6+179.3</f>
        <v>10978.9</v>
      </c>
      <c r="G437" s="94">
        <v>0</v>
      </c>
      <c r="H437" s="94">
        <v>0</v>
      </c>
    </row>
    <row r="438" spans="1:13" s="37" customFormat="1" ht="14.25">
      <c r="A438" s="16" t="s">
        <v>104</v>
      </c>
      <c r="B438" s="82" t="s">
        <v>93</v>
      </c>
      <c r="C438" s="57" t="s">
        <v>733</v>
      </c>
      <c r="D438" s="21" t="s">
        <v>735</v>
      </c>
      <c r="E438" s="98" t="s">
        <v>736</v>
      </c>
      <c r="F438" s="94">
        <v>179.3</v>
      </c>
      <c r="G438" s="94">
        <v>0</v>
      </c>
      <c r="H438" s="94">
        <v>0</v>
      </c>
    </row>
    <row r="439" spans="1:13" s="37" customFormat="1" ht="76.5">
      <c r="A439" s="16" t="s">
        <v>104</v>
      </c>
      <c r="B439" s="82" t="s">
        <v>93</v>
      </c>
      <c r="C439" s="57" t="s">
        <v>733</v>
      </c>
      <c r="D439" s="21" t="s">
        <v>19</v>
      </c>
      <c r="E439" s="98" t="s">
        <v>360</v>
      </c>
      <c r="F439" s="94">
        <v>179.3</v>
      </c>
      <c r="G439" s="94">
        <v>0</v>
      </c>
      <c r="H439" s="94">
        <v>0</v>
      </c>
    </row>
    <row r="440" spans="1:13" s="37" customFormat="1" ht="63.75">
      <c r="A440" s="16" t="s">
        <v>104</v>
      </c>
      <c r="B440" s="82" t="s">
        <v>93</v>
      </c>
      <c r="C440" s="57" t="s">
        <v>733</v>
      </c>
      <c r="D440" s="21" t="s">
        <v>12</v>
      </c>
      <c r="E440" s="98" t="s">
        <v>365</v>
      </c>
      <c r="F440" s="94">
        <v>179.4</v>
      </c>
      <c r="G440" s="94">
        <v>0</v>
      </c>
      <c r="H440" s="94">
        <v>0</v>
      </c>
    </row>
    <row r="441" spans="1:13" s="37" customFormat="1" ht="76.5">
      <c r="A441" s="16" t="s">
        <v>104</v>
      </c>
      <c r="B441" s="82" t="s">
        <v>93</v>
      </c>
      <c r="C441" s="57" t="s">
        <v>418</v>
      </c>
      <c r="D441" s="21"/>
      <c r="E441" s="98" t="s">
        <v>419</v>
      </c>
      <c r="F441" s="94">
        <f>F442</f>
        <v>12678.4</v>
      </c>
      <c r="G441" s="94">
        <f>G442</f>
        <v>12678.4</v>
      </c>
      <c r="H441" s="94">
        <f>H442</f>
        <v>12678.4</v>
      </c>
      <c r="K441" s="149"/>
      <c r="L441" s="149"/>
      <c r="M441" s="149"/>
    </row>
    <row r="442" spans="1:13" s="37" customFormat="1" ht="14.25">
      <c r="A442" s="16" t="s">
        <v>104</v>
      </c>
      <c r="B442" s="82" t="s">
        <v>93</v>
      </c>
      <c r="C442" s="57" t="s">
        <v>418</v>
      </c>
      <c r="D442" s="21" t="s">
        <v>225</v>
      </c>
      <c r="E442" s="98" t="s">
        <v>224</v>
      </c>
      <c r="F442" s="132">
        <v>12678.4</v>
      </c>
      <c r="G442" s="132">
        <v>12678.4</v>
      </c>
      <c r="H442" s="132">
        <v>12678.4</v>
      </c>
    </row>
    <row r="443" spans="1:13" s="37" customFormat="1" ht="76.5">
      <c r="A443" s="16" t="s">
        <v>104</v>
      </c>
      <c r="B443" s="82" t="s">
        <v>93</v>
      </c>
      <c r="C443" s="57" t="s">
        <v>420</v>
      </c>
      <c r="D443" s="57"/>
      <c r="E443" s="98" t="s">
        <v>421</v>
      </c>
      <c r="F443" s="39">
        <f>F444</f>
        <v>128.1</v>
      </c>
      <c r="G443" s="39">
        <f>G444</f>
        <v>128.1</v>
      </c>
      <c r="H443" s="39">
        <f>H444</f>
        <v>128.1</v>
      </c>
      <c r="J443" s="149"/>
    </row>
    <row r="444" spans="1:13" s="37" customFormat="1" ht="14.25">
      <c r="A444" s="16" t="s">
        <v>104</v>
      </c>
      <c r="B444" s="82" t="s">
        <v>93</v>
      </c>
      <c r="C444" s="21" t="s">
        <v>420</v>
      </c>
      <c r="D444" s="21" t="s">
        <v>225</v>
      </c>
      <c r="E444" s="98" t="s">
        <v>224</v>
      </c>
      <c r="F444" s="41">
        <v>128.1</v>
      </c>
      <c r="G444" s="41">
        <v>128.1</v>
      </c>
      <c r="H444" s="41">
        <v>128.1</v>
      </c>
    </row>
    <row r="445" spans="1:13" s="37" customFormat="1" ht="51">
      <c r="A445" s="16" t="s">
        <v>104</v>
      </c>
      <c r="B445" s="82" t="s">
        <v>93</v>
      </c>
      <c r="C445" s="57" t="s">
        <v>562</v>
      </c>
      <c r="D445" s="21"/>
      <c r="E445" s="108" t="s">
        <v>424</v>
      </c>
      <c r="F445" s="94">
        <f>F446</f>
        <v>795</v>
      </c>
      <c r="G445" s="94">
        <f t="shared" ref="G445:H445" si="105">G446</f>
        <v>795</v>
      </c>
      <c r="H445" s="94">
        <f t="shared" si="105"/>
        <v>795</v>
      </c>
      <c r="J445" s="149"/>
    </row>
    <row r="446" spans="1:13" s="37" customFormat="1" ht="14.25">
      <c r="A446" s="16" t="s">
        <v>104</v>
      </c>
      <c r="B446" s="82" t="s">
        <v>93</v>
      </c>
      <c r="C446" s="57" t="s">
        <v>562</v>
      </c>
      <c r="D446" s="21" t="s">
        <v>225</v>
      </c>
      <c r="E446" s="98" t="s">
        <v>224</v>
      </c>
      <c r="F446" s="94">
        <v>795</v>
      </c>
      <c r="G446" s="94">
        <v>795</v>
      </c>
      <c r="H446" s="94">
        <v>795</v>
      </c>
    </row>
    <row r="447" spans="1:13" s="37" customFormat="1" ht="38.25">
      <c r="A447" s="16" t="s">
        <v>104</v>
      </c>
      <c r="B447" s="82" t="s">
        <v>93</v>
      </c>
      <c r="C447" s="57" t="s">
        <v>425</v>
      </c>
      <c r="D447" s="21"/>
      <c r="E447" s="98" t="s">
        <v>183</v>
      </c>
      <c r="F447" s="41">
        <f>F448</f>
        <v>250</v>
      </c>
      <c r="G447" s="41">
        <f t="shared" ref="G447:H447" si="106">G448</f>
        <v>250</v>
      </c>
      <c r="H447" s="41">
        <f t="shared" si="106"/>
        <v>250</v>
      </c>
    </row>
    <row r="448" spans="1:13" s="37" customFormat="1" ht="14.25">
      <c r="A448" s="16" t="s">
        <v>104</v>
      </c>
      <c r="B448" s="82" t="s">
        <v>93</v>
      </c>
      <c r="C448" s="57" t="s">
        <v>425</v>
      </c>
      <c r="D448" s="21" t="s">
        <v>225</v>
      </c>
      <c r="E448" s="98" t="s">
        <v>224</v>
      </c>
      <c r="F448" s="41">
        <v>250</v>
      </c>
      <c r="G448" s="41">
        <v>250</v>
      </c>
      <c r="H448" s="41">
        <v>250</v>
      </c>
    </row>
    <row r="449" spans="1:12" s="37" customFormat="1" ht="38.25">
      <c r="A449" s="16" t="s">
        <v>104</v>
      </c>
      <c r="B449" s="82" t="s">
        <v>93</v>
      </c>
      <c r="C449" s="57" t="s">
        <v>426</v>
      </c>
      <c r="D449" s="21"/>
      <c r="E449" s="98" t="s">
        <v>427</v>
      </c>
      <c r="F449" s="41">
        <f>F450</f>
        <v>150</v>
      </c>
      <c r="G449" s="41">
        <f t="shared" ref="G449:H449" si="107">G450</f>
        <v>150</v>
      </c>
      <c r="H449" s="41">
        <f t="shared" si="107"/>
        <v>150</v>
      </c>
    </row>
    <row r="450" spans="1:12" s="37" customFormat="1" ht="14.25">
      <c r="A450" s="16" t="s">
        <v>104</v>
      </c>
      <c r="B450" s="82" t="s">
        <v>93</v>
      </c>
      <c r="C450" s="57" t="s">
        <v>426</v>
      </c>
      <c r="D450" s="21" t="s">
        <v>225</v>
      </c>
      <c r="E450" s="98" t="s">
        <v>224</v>
      </c>
      <c r="F450" s="41">
        <v>150</v>
      </c>
      <c r="G450" s="41">
        <v>150</v>
      </c>
      <c r="H450" s="41">
        <v>150</v>
      </c>
    </row>
    <row r="451" spans="1:12" s="37" customFormat="1" ht="27" customHeight="1">
      <c r="A451" s="47" t="s">
        <v>104</v>
      </c>
      <c r="B451" s="47" t="s">
        <v>93</v>
      </c>
      <c r="C451" s="52" t="s">
        <v>429</v>
      </c>
      <c r="D451" s="82"/>
      <c r="E451" s="46" t="s">
        <v>428</v>
      </c>
      <c r="F451" s="93">
        <f>F452</f>
        <v>50</v>
      </c>
      <c r="G451" s="93">
        <f t="shared" ref="G451:H451" si="108">G452</f>
        <v>50</v>
      </c>
      <c r="H451" s="93">
        <f t="shared" si="108"/>
        <v>50</v>
      </c>
    </row>
    <row r="452" spans="1:12" s="37" customFormat="1" ht="76.5">
      <c r="A452" s="16" t="s">
        <v>104</v>
      </c>
      <c r="B452" s="82" t="s">
        <v>93</v>
      </c>
      <c r="C452" s="57" t="s">
        <v>556</v>
      </c>
      <c r="D452" s="16"/>
      <c r="E452" s="98" t="s">
        <v>432</v>
      </c>
      <c r="F452" s="41">
        <f>F453</f>
        <v>50</v>
      </c>
      <c r="G452" s="41">
        <f>G453</f>
        <v>50</v>
      </c>
      <c r="H452" s="41">
        <f>H453</f>
        <v>50</v>
      </c>
    </row>
    <row r="453" spans="1:12" s="37" customFormat="1" ht="14.25">
      <c r="A453" s="16" t="s">
        <v>104</v>
      </c>
      <c r="B453" s="82" t="s">
        <v>93</v>
      </c>
      <c r="C453" s="57" t="s">
        <v>556</v>
      </c>
      <c r="D453" s="21" t="s">
        <v>225</v>
      </c>
      <c r="E453" s="98" t="s">
        <v>224</v>
      </c>
      <c r="F453" s="41">
        <v>50</v>
      </c>
      <c r="G453" s="41">
        <v>50</v>
      </c>
      <c r="H453" s="41">
        <v>50</v>
      </c>
    </row>
    <row r="454" spans="1:12" s="37" customFormat="1" ht="90">
      <c r="A454" s="16" t="s">
        <v>104</v>
      </c>
      <c r="B454" s="82" t="s">
        <v>93</v>
      </c>
      <c r="C454" s="73" t="s">
        <v>59</v>
      </c>
      <c r="D454" s="35"/>
      <c r="E454" s="53" t="s">
        <v>576</v>
      </c>
      <c r="F454" s="65">
        <f t="shared" ref="F454:H454" si="109">F455</f>
        <v>17727.099999999999</v>
      </c>
      <c r="G454" s="65">
        <f t="shared" si="109"/>
        <v>16606.8</v>
      </c>
      <c r="H454" s="65">
        <f t="shared" si="109"/>
        <v>16606.8</v>
      </c>
    </row>
    <row r="455" spans="1:12" s="37" customFormat="1" ht="25.5">
      <c r="A455" s="16" t="s">
        <v>104</v>
      </c>
      <c r="B455" s="82" t="s">
        <v>93</v>
      </c>
      <c r="C455" s="52" t="s">
        <v>60</v>
      </c>
      <c r="D455" s="35"/>
      <c r="E455" s="48" t="s">
        <v>171</v>
      </c>
      <c r="F455" s="58">
        <f>F456+F458+F460+F462</f>
        <v>17727.099999999999</v>
      </c>
      <c r="G455" s="58">
        <f t="shared" ref="G455:H455" si="110">G456+G458+G460</f>
        <v>16606.8</v>
      </c>
      <c r="H455" s="58">
        <f t="shared" si="110"/>
        <v>16606.8</v>
      </c>
    </row>
    <row r="456" spans="1:12" s="37" customFormat="1" ht="27.75" customHeight="1">
      <c r="A456" s="16" t="s">
        <v>104</v>
      </c>
      <c r="B456" s="82" t="s">
        <v>93</v>
      </c>
      <c r="C456" s="74">
        <v>210221100</v>
      </c>
      <c r="D456" s="16"/>
      <c r="E456" s="99" t="s">
        <v>173</v>
      </c>
      <c r="F456" s="39">
        <f>F457</f>
        <v>12184.2</v>
      </c>
      <c r="G456" s="39">
        <f>G457</f>
        <v>11484.2</v>
      </c>
      <c r="H456" s="39">
        <f>H457</f>
        <v>11484.2</v>
      </c>
    </row>
    <row r="457" spans="1:12" s="37" customFormat="1" ht="14.25">
      <c r="A457" s="16" t="s">
        <v>104</v>
      </c>
      <c r="B457" s="82" t="s">
        <v>93</v>
      </c>
      <c r="C457" s="74">
        <v>210221100</v>
      </c>
      <c r="D457" s="21" t="s">
        <v>225</v>
      </c>
      <c r="E457" s="98" t="s">
        <v>224</v>
      </c>
      <c r="F457" s="1">
        <f>11484.2+700</f>
        <v>12184.2</v>
      </c>
      <c r="G457" s="1">
        <v>11484.2</v>
      </c>
      <c r="H457" s="1">
        <v>11484.2</v>
      </c>
    </row>
    <row r="458" spans="1:12" s="37" customFormat="1" ht="76.5">
      <c r="A458" s="16" t="s">
        <v>104</v>
      </c>
      <c r="B458" s="82" t="s">
        <v>93</v>
      </c>
      <c r="C458" s="74">
        <v>210210690</v>
      </c>
      <c r="D458" s="21"/>
      <c r="E458" s="98" t="s">
        <v>314</v>
      </c>
      <c r="F458" s="39">
        <f>F459</f>
        <v>5071.3999999999996</v>
      </c>
      <c r="G458" s="39">
        <f>G459</f>
        <v>5071.3999999999996</v>
      </c>
      <c r="H458" s="39">
        <f>H459</f>
        <v>5071.3999999999996</v>
      </c>
      <c r="J458" s="149"/>
      <c r="K458" s="149"/>
      <c r="L458" s="149"/>
    </row>
    <row r="459" spans="1:12" s="37" customFormat="1" ht="14.25">
      <c r="A459" s="16" t="s">
        <v>104</v>
      </c>
      <c r="B459" s="82" t="s">
        <v>93</v>
      </c>
      <c r="C459" s="74">
        <v>210210690</v>
      </c>
      <c r="D459" s="21" t="s">
        <v>225</v>
      </c>
      <c r="E459" s="98" t="s">
        <v>224</v>
      </c>
      <c r="F459" s="132">
        <v>5071.3999999999996</v>
      </c>
      <c r="G459" s="132">
        <v>5071.3999999999996</v>
      </c>
      <c r="H459" s="132">
        <v>5071.3999999999996</v>
      </c>
    </row>
    <row r="460" spans="1:12" s="37" customFormat="1" ht="63.75">
      <c r="A460" s="16" t="s">
        <v>104</v>
      </c>
      <c r="B460" s="82" t="s">
        <v>93</v>
      </c>
      <c r="C460" s="74" t="s">
        <v>444</v>
      </c>
      <c r="D460" s="82"/>
      <c r="E460" s="98" t="s">
        <v>315</v>
      </c>
      <c r="F460" s="39">
        <f>SUM(F461:F461)</f>
        <v>51.2</v>
      </c>
      <c r="G460" s="39">
        <f>SUM(G461:G461)</f>
        <v>51.2</v>
      </c>
      <c r="H460" s="39">
        <f>SUM(H461:H461)</f>
        <v>51.2</v>
      </c>
    </row>
    <row r="461" spans="1:12" s="37" customFormat="1" ht="14.25">
      <c r="A461" s="82" t="s">
        <v>104</v>
      </c>
      <c r="B461" s="82" t="s">
        <v>93</v>
      </c>
      <c r="C461" s="74" t="s">
        <v>444</v>
      </c>
      <c r="D461" s="21" t="s">
        <v>225</v>
      </c>
      <c r="E461" s="98" t="s">
        <v>224</v>
      </c>
      <c r="F461" s="39">
        <v>51.2</v>
      </c>
      <c r="G461" s="39">
        <v>51.2</v>
      </c>
      <c r="H461" s="39">
        <v>51.2</v>
      </c>
    </row>
    <row r="462" spans="1:12" s="37" customFormat="1" ht="63.75">
      <c r="A462" s="16" t="s">
        <v>104</v>
      </c>
      <c r="B462" s="195" t="s">
        <v>93</v>
      </c>
      <c r="C462" s="133" t="s">
        <v>764</v>
      </c>
      <c r="D462" s="21"/>
      <c r="E462" s="124" t="s">
        <v>765</v>
      </c>
      <c r="F462" s="39">
        <f>F463</f>
        <v>420.3</v>
      </c>
      <c r="G462" s="39">
        <f t="shared" ref="G462:H462" si="111">G463</f>
        <v>0</v>
      </c>
      <c r="H462" s="39">
        <f t="shared" si="111"/>
        <v>0</v>
      </c>
    </row>
    <row r="463" spans="1:12" s="37" customFormat="1" ht="14.25">
      <c r="A463" s="16" t="s">
        <v>104</v>
      </c>
      <c r="B463" s="195" t="s">
        <v>93</v>
      </c>
      <c r="C463" s="133" t="s">
        <v>764</v>
      </c>
      <c r="D463" s="21" t="s">
        <v>225</v>
      </c>
      <c r="E463" s="169" t="s">
        <v>224</v>
      </c>
      <c r="F463" s="39">
        <v>420.3</v>
      </c>
      <c r="G463" s="39">
        <v>0</v>
      </c>
      <c r="H463" s="39">
        <v>0</v>
      </c>
    </row>
    <row r="464" spans="1:12" s="37" customFormat="1" ht="38.25">
      <c r="A464" s="82" t="s">
        <v>104</v>
      </c>
      <c r="B464" s="82" t="s">
        <v>93</v>
      </c>
      <c r="C464" s="82" t="s">
        <v>24</v>
      </c>
      <c r="D464" s="82"/>
      <c r="E464" s="99" t="s">
        <v>38</v>
      </c>
      <c r="F464" s="41">
        <f>F465</f>
        <v>300</v>
      </c>
      <c r="G464" s="41">
        <f t="shared" ref="G464:H464" si="112">G465</f>
        <v>0</v>
      </c>
      <c r="H464" s="41">
        <f t="shared" si="112"/>
        <v>0</v>
      </c>
    </row>
    <row r="465" spans="1:8" s="37" customFormat="1" ht="51">
      <c r="A465" s="16" t="s">
        <v>104</v>
      </c>
      <c r="B465" s="82" t="s">
        <v>93</v>
      </c>
      <c r="C465" s="82" t="s">
        <v>572</v>
      </c>
      <c r="D465" s="16"/>
      <c r="E465" s="54" t="s">
        <v>570</v>
      </c>
      <c r="F465" s="41">
        <f>SUM(F466:F466)</f>
        <v>300</v>
      </c>
      <c r="G465" s="41">
        <f>SUM(G466:G466)</f>
        <v>0</v>
      </c>
      <c r="H465" s="41">
        <f>SUM(H466:H466)</f>
        <v>0</v>
      </c>
    </row>
    <row r="466" spans="1:8" s="37" customFormat="1" ht="14.25">
      <c r="A466" s="16" t="s">
        <v>104</v>
      </c>
      <c r="B466" s="82" t="s">
        <v>93</v>
      </c>
      <c r="C466" s="82" t="s">
        <v>572</v>
      </c>
      <c r="D466" s="21" t="s">
        <v>225</v>
      </c>
      <c r="E466" s="98" t="s">
        <v>224</v>
      </c>
      <c r="F466" s="39">
        <f>200+100</f>
        <v>300</v>
      </c>
      <c r="G466" s="39">
        <v>0</v>
      </c>
      <c r="H466" s="39">
        <v>0</v>
      </c>
    </row>
    <row r="467" spans="1:8" s="37" customFormat="1" ht="38.25">
      <c r="A467" s="35" t="s">
        <v>104</v>
      </c>
      <c r="B467" s="35" t="s">
        <v>95</v>
      </c>
      <c r="C467" s="35"/>
      <c r="D467" s="35"/>
      <c r="E467" s="46" t="s">
        <v>2</v>
      </c>
      <c r="F467" s="42">
        <f t="shared" ref="F467:H469" si="113">F468</f>
        <v>193.2</v>
      </c>
      <c r="G467" s="42">
        <f t="shared" si="113"/>
        <v>130</v>
      </c>
      <c r="H467" s="42">
        <f t="shared" si="113"/>
        <v>130</v>
      </c>
    </row>
    <row r="468" spans="1:8" s="37" customFormat="1" ht="76.5">
      <c r="A468" s="16" t="s">
        <v>104</v>
      </c>
      <c r="B468" s="16" t="s">
        <v>95</v>
      </c>
      <c r="C468" s="21" t="s">
        <v>73</v>
      </c>
      <c r="D468" s="35"/>
      <c r="E468" s="64" t="s">
        <v>575</v>
      </c>
      <c r="F468" s="62">
        <f t="shared" si="113"/>
        <v>193.2</v>
      </c>
      <c r="G468" s="62">
        <f t="shared" si="113"/>
        <v>130</v>
      </c>
      <c r="H468" s="62">
        <f t="shared" si="113"/>
        <v>130</v>
      </c>
    </row>
    <row r="469" spans="1:8" s="37" customFormat="1" ht="25.5" customHeight="1">
      <c r="A469" s="16" t="s">
        <v>104</v>
      </c>
      <c r="B469" s="16" t="s">
        <v>95</v>
      </c>
      <c r="C469" s="52" t="s">
        <v>429</v>
      </c>
      <c r="D469" s="35"/>
      <c r="E469" s="46" t="s">
        <v>428</v>
      </c>
      <c r="F469" s="58">
        <f t="shared" si="113"/>
        <v>193.2</v>
      </c>
      <c r="G469" s="58">
        <f t="shared" si="113"/>
        <v>130</v>
      </c>
      <c r="H469" s="58">
        <f t="shared" si="113"/>
        <v>130</v>
      </c>
    </row>
    <row r="470" spans="1:8" s="37" customFormat="1" ht="38.25">
      <c r="A470" s="16" t="s">
        <v>104</v>
      </c>
      <c r="B470" s="16" t="s">
        <v>95</v>
      </c>
      <c r="C470" s="57" t="s">
        <v>557</v>
      </c>
      <c r="D470" s="16"/>
      <c r="E470" s="98" t="s">
        <v>44</v>
      </c>
      <c r="F470" s="41">
        <f>F471</f>
        <v>193.2</v>
      </c>
      <c r="G470" s="41">
        <f>G471</f>
        <v>130</v>
      </c>
      <c r="H470" s="41">
        <f>H471</f>
        <v>130</v>
      </c>
    </row>
    <row r="471" spans="1:8" s="37" customFormat="1" ht="14.25">
      <c r="A471" s="16" t="s">
        <v>104</v>
      </c>
      <c r="B471" s="16" t="s">
        <v>95</v>
      </c>
      <c r="C471" s="57" t="s">
        <v>557</v>
      </c>
      <c r="D471" s="21" t="s">
        <v>225</v>
      </c>
      <c r="E471" s="98" t="s">
        <v>224</v>
      </c>
      <c r="F471" s="94">
        <f>193.2-63.2-25.8+89</f>
        <v>193.2</v>
      </c>
      <c r="G471" s="94">
        <f>193.2-63.2</f>
        <v>130</v>
      </c>
      <c r="H471" s="94">
        <f>193.2-63.2</f>
        <v>130</v>
      </c>
    </row>
    <row r="472" spans="1:8" s="37" customFormat="1" ht="14.25">
      <c r="A472" s="35" t="s">
        <v>104</v>
      </c>
      <c r="B472" s="35" t="s">
        <v>104</v>
      </c>
      <c r="C472" s="35"/>
      <c r="D472" s="35"/>
      <c r="E472" s="46" t="s">
        <v>155</v>
      </c>
      <c r="F472" s="42">
        <f>F473+F489</f>
        <v>12345</v>
      </c>
      <c r="G472" s="42">
        <f>G473+G489</f>
        <v>7727.4</v>
      </c>
      <c r="H472" s="42">
        <f>H473+H489</f>
        <v>7727.4</v>
      </c>
    </row>
    <row r="473" spans="1:8" ht="90">
      <c r="A473" s="5" t="s">
        <v>104</v>
      </c>
      <c r="B473" s="5" t="s">
        <v>104</v>
      </c>
      <c r="C473" s="73" t="s">
        <v>59</v>
      </c>
      <c r="D473" s="35"/>
      <c r="E473" s="53" t="s">
        <v>576</v>
      </c>
      <c r="F473" s="65">
        <f>F474</f>
        <v>12265</v>
      </c>
      <c r="G473" s="65">
        <f t="shared" ref="G473:H473" si="114">G474</f>
        <v>7677.4</v>
      </c>
      <c r="H473" s="65">
        <f t="shared" si="114"/>
        <v>7677.4</v>
      </c>
    </row>
    <row r="474" spans="1:8" ht="25.5">
      <c r="A474" s="16" t="s">
        <v>104</v>
      </c>
      <c r="B474" s="16" t="s">
        <v>104</v>
      </c>
      <c r="C474" s="52" t="s">
        <v>30</v>
      </c>
      <c r="D474" s="21"/>
      <c r="E474" s="48" t="s">
        <v>177</v>
      </c>
      <c r="F474" s="41">
        <f>F475+F477+F479+F481+F483+F485+F487</f>
        <v>12265</v>
      </c>
      <c r="G474" s="41">
        <f t="shared" ref="G474:H474" si="115">G475+G477+G479+G481+G483+G485+G487</f>
        <v>7677.4</v>
      </c>
      <c r="H474" s="41">
        <f t="shared" si="115"/>
        <v>7677.4</v>
      </c>
    </row>
    <row r="475" spans="1:8" ht="51">
      <c r="A475" s="16" t="s">
        <v>104</v>
      </c>
      <c r="B475" s="16" t="s">
        <v>104</v>
      </c>
      <c r="C475" s="135" t="s">
        <v>454</v>
      </c>
      <c r="D475" s="16"/>
      <c r="E475" s="100" t="s">
        <v>206</v>
      </c>
      <c r="F475" s="39">
        <f>F476</f>
        <v>6.6</v>
      </c>
      <c r="G475" s="39">
        <f>G476</f>
        <v>6.6</v>
      </c>
      <c r="H475" s="39">
        <f>H476</f>
        <v>6.6</v>
      </c>
    </row>
    <row r="476" spans="1:8" ht="38.25">
      <c r="A476" s="16" t="s">
        <v>104</v>
      </c>
      <c r="B476" s="16" t="s">
        <v>104</v>
      </c>
      <c r="C476" s="135" t="s">
        <v>454</v>
      </c>
      <c r="D476" s="82" t="s">
        <v>211</v>
      </c>
      <c r="E476" s="98" t="s">
        <v>212</v>
      </c>
      <c r="F476" s="41">
        <v>6.6</v>
      </c>
      <c r="G476" s="41">
        <v>6.6</v>
      </c>
      <c r="H476" s="41">
        <v>6.6</v>
      </c>
    </row>
    <row r="477" spans="1:8" ht="25.5">
      <c r="A477" s="16" t="s">
        <v>104</v>
      </c>
      <c r="B477" s="16" t="s">
        <v>104</v>
      </c>
      <c r="C477" s="135" t="s">
        <v>455</v>
      </c>
      <c r="D477" s="16"/>
      <c r="E477" s="98" t="s">
        <v>178</v>
      </c>
      <c r="F477" s="41">
        <f>F478</f>
        <v>289.60000000000002</v>
      </c>
      <c r="G477" s="41">
        <f>G478</f>
        <v>289.60000000000002</v>
      </c>
      <c r="H477" s="41">
        <f>H478</f>
        <v>289.60000000000002</v>
      </c>
    </row>
    <row r="478" spans="1:8" ht="38.25">
      <c r="A478" s="16" t="s">
        <v>104</v>
      </c>
      <c r="B478" s="16" t="s">
        <v>104</v>
      </c>
      <c r="C478" s="135" t="s">
        <v>455</v>
      </c>
      <c r="D478" s="82" t="s">
        <v>211</v>
      </c>
      <c r="E478" s="98" t="s">
        <v>212</v>
      </c>
      <c r="F478" s="41">
        <v>289.60000000000002</v>
      </c>
      <c r="G478" s="41">
        <v>289.60000000000002</v>
      </c>
      <c r="H478" s="41">
        <v>289.60000000000002</v>
      </c>
    </row>
    <row r="479" spans="1:8" ht="63.75">
      <c r="A479" s="16" t="s">
        <v>104</v>
      </c>
      <c r="B479" s="16" t="s">
        <v>104</v>
      </c>
      <c r="C479" s="135" t="s">
        <v>456</v>
      </c>
      <c r="D479" s="16"/>
      <c r="E479" s="98" t="s">
        <v>77</v>
      </c>
      <c r="F479" s="41">
        <f>F480</f>
        <v>15</v>
      </c>
      <c r="G479" s="41">
        <f>G480</f>
        <v>15</v>
      </c>
      <c r="H479" s="41">
        <f>H480</f>
        <v>15</v>
      </c>
    </row>
    <row r="480" spans="1:8" ht="38.25">
      <c r="A480" s="16" t="s">
        <v>104</v>
      </c>
      <c r="B480" s="16" t="s">
        <v>104</v>
      </c>
      <c r="C480" s="135" t="s">
        <v>456</v>
      </c>
      <c r="D480" s="82" t="s">
        <v>211</v>
      </c>
      <c r="E480" s="98" t="s">
        <v>212</v>
      </c>
      <c r="F480" s="41">
        <v>15</v>
      </c>
      <c r="G480" s="41">
        <v>15</v>
      </c>
      <c r="H480" s="41">
        <v>15</v>
      </c>
    </row>
    <row r="481" spans="1:8">
      <c r="A481" s="16" t="s">
        <v>104</v>
      </c>
      <c r="B481" s="16" t="s">
        <v>104</v>
      </c>
      <c r="C481" s="135" t="s">
        <v>457</v>
      </c>
      <c r="D481" s="82"/>
      <c r="E481" s="54" t="s">
        <v>374</v>
      </c>
      <c r="F481" s="41">
        <f>F482</f>
        <v>50</v>
      </c>
      <c r="G481" s="41">
        <f>G482</f>
        <v>50</v>
      </c>
      <c r="H481" s="41">
        <f>H482</f>
        <v>50</v>
      </c>
    </row>
    <row r="482" spans="1:8" ht="38.25">
      <c r="A482" s="16" t="s">
        <v>104</v>
      </c>
      <c r="B482" s="16" t="s">
        <v>104</v>
      </c>
      <c r="C482" s="135" t="s">
        <v>457</v>
      </c>
      <c r="D482" s="82" t="s">
        <v>211</v>
      </c>
      <c r="E482" s="98" t="s">
        <v>212</v>
      </c>
      <c r="F482" s="41">
        <v>50</v>
      </c>
      <c r="G482" s="41">
        <v>50</v>
      </c>
      <c r="H482" s="41">
        <v>50</v>
      </c>
    </row>
    <row r="483" spans="1:8" ht="42.75" customHeight="1">
      <c r="A483" s="16" t="s">
        <v>104</v>
      </c>
      <c r="B483" s="16" t="s">
        <v>104</v>
      </c>
      <c r="C483" s="74">
        <v>230221100</v>
      </c>
      <c r="D483" s="16"/>
      <c r="E483" s="98" t="s">
        <v>0</v>
      </c>
      <c r="F483" s="41">
        <f t="shared" ref="F483:H483" si="116">F484</f>
        <v>11039.8</v>
      </c>
      <c r="G483" s="41">
        <f t="shared" si="116"/>
        <v>7316.2</v>
      </c>
      <c r="H483" s="41">
        <f t="shared" si="116"/>
        <v>7316.2</v>
      </c>
    </row>
    <row r="484" spans="1:8">
      <c r="A484" s="16" t="s">
        <v>104</v>
      </c>
      <c r="B484" s="16" t="s">
        <v>104</v>
      </c>
      <c r="C484" s="74">
        <v>230221100</v>
      </c>
      <c r="D484" s="82" t="s">
        <v>225</v>
      </c>
      <c r="E484" s="98" t="s">
        <v>224</v>
      </c>
      <c r="F484" s="41">
        <f>10339.8+700</f>
        <v>11039.8</v>
      </c>
      <c r="G484" s="41">
        <v>7316.2</v>
      </c>
      <c r="H484" s="41">
        <v>7316.2</v>
      </c>
    </row>
    <row r="485" spans="1:8" ht="57.75" customHeight="1">
      <c r="A485" s="16" t="s">
        <v>104</v>
      </c>
      <c r="B485" s="16" t="s">
        <v>104</v>
      </c>
      <c r="C485" s="74">
        <v>230321210</v>
      </c>
      <c r="D485" s="82"/>
      <c r="E485" s="98" t="s">
        <v>458</v>
      </c>
      <c r="F485" s="41">
        <f t="shared" ref="F485:H485" si="117">F486</f>
        <v>90</v>
      </c>
      <c r="G485" s="41">
        <f t="shared" si="117"/>
        <v>0</v>
      </c>
      <c r="H485" s="41">
        <f t="shared" si="117"/>
        <v>0</v>
      </c>
    </row>
    <row r="486" spans="1:8">
      <c r="A486" s="82" t="s">
        <v>104</v>
      </c>
      <c r="B486" s="82" t="s">
        <v>104</v>
      </c>
      <c r="C486" s="74">
        <v>230321210</v>
      </c>
      <c r="D486" s="21" t="s">
        <v>225</v>
      </c>
      <c r="E486" s="98" t="s">
        <v>224</v>
      </c>
      <c r="F486" s="41">
        <v>90</v>
      </c>
      <c r="G486" s="41">
        <v>0</v>
      </c>
      <c r="H486" s="41">
        <v>0</v>
      </c>
    </row>
    <row r="487" spans="1:8" s="186" customFormat="1" ht="51" customHeight="1">
      <c r="A487" s="16" t="s">
        <v>104</v>
      </c>
      <c r="B487" s="16" t="s">
        <v>104</v>
      </c>
      <c r="C487" s="74">
        <v>230321220</v>
      </c>
      <c r="D487" s="21"/>
      <c r="E487" s="98" t="s">
        <v>689</v>
      </c>
      <c r="F487" s="41">
        <f>F488</f>
        <v>774</v>
      </c>
      <c r="G487" s="41">
        <f t="shared" ref="G487:H487" si="118">G488</f>
        <v>0</v>
      </c>
      <c r="H487" s="41">
        <f t="shared" si="118"/>
        <v>0</v>
      </c>
    </row>
    <row r="488" spans="1:8" s="186" customFormat="1">
      <c r="A488" s="82" t="s">
        <v>104</v>
      </c>
      <c r="B488" s="82" t="s">
        <v>104</v>
      </c>
      <c r="C488" s="74">
        <v>230321220</v>
      </c>
      <c r="D488" s="21" t="s">
        <v>225</v>
      </c>
      <c r="E488" s="98" t="s">
        <v>224</v>
      </c>
      <c r="F488" s="41">
        <f>474+300</f>
        <v>774</v>
      </c>
      <c r="G488" s="41">
        <v>0</v>
      </c>
      <c r="H488" s="41">
        <v>0</v>
      </c>
    </row>
    <row r="489" spans="1:8" ht="89.25">
      <c r="A489" s="5" t="s">
        <v>104</v>
      </c>
      <c r="B489" s="5" t="s">
        <v>104</v>
      </c>
      <c r="C489" s="73" t="s">
        <v>71</v>
      </c>
      <c r="D489" s="16"/>
      <c r="E489" s="53" t="s">
        <v>586</v>
      </c>
      <c r="F489" s="96">
        <f>F490+F495</f>
        <v>80</v>
      </c>
      <c r="G489" s="96">
        <f t="shared" ref="G489:H489" si="119">G490+G495</f>
        <v>50</v>
      </c>
      <c r="H489" s="96">
        <f t="shared" si="119"/>
        <v>50</v>
      </c>
    </row>
    <row r="490" spans="1:8" ht="76.5">
      <c r="A490" s="47" t="s">
        <v>104</v>
      </c>
      <c r="B490" s="47" t="s">
        <v>104</v>
      </c>
      <c r="C490" s="52" t="s">
        <v>518</v>
      </c>
      <c r="D490" s="16"/>
      <c r="E490" s="48" t="s">
        <v>179</v>
      </c>
      <c r="F490" s="93">
        <f>F491+F493</f>
        <v>40</v>
      </c>
      <c r="G490" s="93">
        <f t="shared" ref="G490:H490" si="120">G491+G493</f>
        <v>50</v>
      </c>
      <c r="H490" s="93">
        <f t="shared" si="120"/>
        <v>50</v>
      </c>
    </row>
    <row r="491" spans="1:8" ht="102">
      <c r="A491" s="16" t="s">
        <v>104</v>
      </c>
      <c r="B491" s="16" t="s">
        <v>104</v>
      </c>
      <c r="C491" s="74">
        <v>1020123085</v>
      </c>
      <c r="D491" s="16"/>
      <c r="E491" s="98" t="s">
        <v>180</v>
      </c>
      <c r="F491" s="41">
        <f>F492</f>
        <v>5</v>
      </c>
      <c r="G491" s="41">
        <f>G492</f>
        <v>5</v>
      </c>
      <c r="H491" s="41">
        <f>H492</f>
        <v>5</v>
      </c>
    </row>
    <row r="492" spans="1:8" ht="38.25">
      <c r="A492" s="16" t="s">
        <v>104</v>
      </c>
      <c r="B492" s="16" t="s">
        <v>104</v>
      </c>
      <c r="C492" s="74">
        <v>1020123085</v>
      </c>
      <c r="D492" s="82" t="s">
        <v>211</v>
      </c>
      <c r="E492" s="98" t="s">
        <v>212</v>
      </c>
      <c r="F492" s="41">
        <v>5</v>
      </c>
      <c r="G492" s="41">
        <v>5</v>
      </c>
      <c r="H492" s="41">
        <v>5</v>
      </c>
    </row>
    <row r="493" spans="1:8">
      <c r="A493" s="16" t="s">
        <v>104</v>
      </c>
      <c r="B493" s="16" t="s">
        <v>104</v>
      </c>
      <c r="C493" s="74">
        <v>1020123086</v>
      </c>
      <c r="D493" s="16"/>
      <c r="E493" s="98" t="s">
        <v>181</v>
      </c>
      <c r="F493" s="41">
        <f>F494</f>
        <v>35</v>
      </c>
      <c r="G493" s="41">
        <f>G494</f>
        <v>45</v>
      </c>
      <c r="H493" s="41">
        <f>H494</f>
        <v>45</v>
      </c>
    </row>
    <row r="494" spans="1:8" ht="38.25">
      <c r="A494" s="16" t="s">
        <v>104</v>
      </c>
      <c r="B494" s="16" t="s">
        <v>104</v>
      </c>
      <c r="C494" s="74">
        <v>1020123086</v>
      </c>
      <c r="D494" s="82" t="s">
        <v>211</v>
      </c>
      <c r="E494" s="98" t="s">
        <v>212</v>
      </c>
      <c r="F494" s="41">
        <v>35</v>
      </c>
      <c r="G494" s="41">
        <v>45</v>
      </c>
      <c r="H494" s="41">
        <v>45</v>
      </c>
    </row>
    <row r="495" spans="1:8" ht="51">
      <c r="A495" s="47" t="s">
        <v>104</v>
      </c>
      <c r="B495" s="47" t="s">
        <v>104</v>
      </c>
      <c r="C495" s="52" t="s">
        <v>617</v>
      </c>
      <c r="D495" s="82"/>
      <c r="E495" s="60" t="s">
        <v>635</v>
      </c>
      <c r="F495" s="93">
        <f>F496</f>
        <v>40</v>
      </c>
      <c r="G495" s="93">
        <f t="shared" ref="G495:H495" si="121">G496</f>
        <v>0</v>
      </c>
      <c r="H495" s="93">
        <f t="shared" si="121"/>
        <v>0</v>
      </c>
    </row>
    <row r="496" spans="1:8" ht="38.25">
      <c r="A496" s="16" t="s">
        <v>104</v>
      </c>
      <c r="B496" s="16" t="s">
        <v>104</v>
      </c>
      <c r="C496" s="74">
        <v>1030323090</v>
      </c>
      <c r="D496" s="82"/>
      <c r="E496" s="98" t="s">
        <v>618</v>
      </c>
      <c r="F496" s="41">
        <f>F497</f>
        <v>40</v>
      </c>
      <c r="G496" s="41">
        <f t="shared" ref="G496:H496" si="122">G497</f>
        <v>0</v>
      </c>
      <c r="H496" s="41">
        <f t="shared" si="122"/>
        <v>0</v>
      </c>
    </row>
    <row r="497" spans="1:10" ht="38.25">
      <c r="A497" s="16" t="s">
        <v>104</v>
      </c>
      <c r="B497" s="16" t="s">
        <v>104</v>
      </c>
      <c r="C497" s="74">
        <v>1030323090</v>
      </c>
      <c r="D497" s="82" t="s">
        <v>211</v>
      </c>
      <c r="E497" s="98" t="s">
        <v>212</v>
      </c>
      <c r="F497" s="41">
        <v>40</v>
      </c>
      <c r="G497" s="41">
        <v>0</v>
      </c>
      <c r="H497" s="41">
        <v>0</v>
      </c>
    </row>
    <row r="498" spans="1:10" ht="25.5">
      <c r="A498" s="35" t="s">
        <v>104</v>
      </c>
      <c r="B498" s="35" t="s">
        <v>99</v>
      </c>
      <c r="C498" s="35"/>
      <c r="D498" s="35"/>
      <c r="E498" s="46" t="s">
        <v>109</v>
      </c>
      <c r="F498" s="42">
        <f t="shared" ref="F498:H498" si="123">F499</f>
        <v>16174.5</v>
      </c>
      <c r="G498" s="42">
        <f t="shared" si="123"/>
        <v>15863.8</v>
      </c>
      <c r="H498" s="42">
        <f t="shared" si="123"/>
        <v>15863.8</v>
      </c>
    </row>
    <row r="499" spans="1:10" s="20" customFormat="1" ht="77.25">
      <c r="A499" s="16" t="s">
        <v>104</v>
      </c>
      <c r="B499" s="16" t="s">
        <v>99</v>
      </c>
      <c r="C499" s="21" t="s">
        <v>73</v>
      </c>
      <c r="D499" s="35"/>
      <c r="E499" s="64" t="s">
        <v>575</v>
      </c>
      <c r="F499" s="62">
        <f>F500+F509+F525</f>
        <v>16174.5</v>
      </c>
      <c r="G499" s="62">
        <f>G500+G509+G525</f>
        <v>15863.8</v>
      </c>
      <c r="H499" s="62">
        <f>H500+H509+H525</f>
        <v>15863.8</v>
      </c>
    </row>
    <row r="500" spans="1:10" s="20" customFormat="1" ht="42" customHeight="1">
      <c r="A500" s="16" t="s">
        <v>104</v>
      </c>
      <c r="B500" s="16" t="s">
        <v>99</v>
      </c>
      <c r="C500" s="52" t="s">
        <v>75</v>
      </c>
      <c r="D500" s="21"/>
      <c r="E500" s="46" t="s">
        <v>563</v>
      </c>
      <c r="F500" s="58">
        <f>F501+F503+F506</f>
        <v>5708.7999999999993</v>
      </c>
      <c r="G500" s="58">
        <f>G501+G503+G506</f>
        <v>5708.7999999999993</v>
      </c>
      <c r="H500" s="58">
        <f>H501+H503+H506</f>
        <v>5708.7999999999993</v>
      </c>
    </row>
    <row r="501" spans="1:10" s="20" customFormat="1" ht="21" customHeight="1">
      <c r="A501" s="16" t="s">
        <v>104</v>
      </c>
      <c r="B501" s="16" t="s">
        <v>99</v>
      </c>
      <c r="C501" s="57" t="s">
        <v>409</v>
      </c>
      <c r="D501" s="21"/>
      <c r="E501" s="98" t="s">
        <v>45</v>
      </c>
      <c r="F501" s="41">
        <f>F502</f>
        <v>3042.5</v>
      </c>
      <c r="G501" s="41">
        <f>G502</f>
        <v>3042.5</v>
      </c>
      <c r="H501" s="41">
        <f>H502</f>
        <v>3042.5</v>
      </c>
    </row>
    <row r="502" spans="1:10" s="20" customFormat="1" ht="19.5" customHeight="1">
      <c r="A502" s="16" t="s">
        <v>104</v>
      </c>
      <c r="B502" s="16" t="s">
        <v>99</v>
      </c>
      <c r="C502" s="57" t="s">
        <v>409</v>
      </c>
      <c r="D502" s="21" t="s">
        <v>225</v>
      </c>
      <c r="E502" s="98" t="s">
        <v>224</v>
      </c>
      <c r="F502" s="41">
        <v>3042.5</v>
      </c>
      <c r="G502" s="41">
        <v>3042.5</v>
      </c>
      <c r="H502" s="41">
        <v>3042.5</v>
      </c>
    </row>
    <row r="503" spans="1:10" s="20" customFormat="1" ht="42" customHeight="1">
      <c r="A503" s="16" t="s">
        <v>104</v>
      </c>
      <c r="B503" s="16" t="s">
        <v>99</v>
      </c>
      <c r="C503" s="57" t="s">
        <v>411</v>
      </c>
      <c r="D503" s="21"/>
      <c r="E503" s="98" t="s">
        <v>410</v>
      </c>
      <c r="F503" s="41">
        <f>SUM(F504:F505)</f>
        <v>2450.4</v>
      </c>
      <c r="G503" s="41">
        <f>SUM(G504:G505)</f>
        <v>2450.4</v>
      </c>
      <c r="H503" s="41">
        <f>SUM(H504:H505)</f>
        <v>2450.4</v>
      </c>
      <c r="J503" s="184"/>
    </row>
    <row r="504" spans="1:10" s="20" customFormat="1" ht="36.75" customHeight="1">
      <c r="A504" s="16" t="s">
        <v>104</v>
      </c>
      <c r="B504" s="16" t="s">
        <v>99</v>
      </c>
      <c r="C504" s="57" t="s">
        <v>411</v>
      </c>
      <c r="D504" s="82" t="s">
        <v>211</v>
      </c>
      <c r="E504" s="98" t="s">
        <v>212</v>
      </c>
      <c r="F504" s="39">
        <v>200</v>
      </c>
      <c r="G504" s="39">
        <v>200</v>
      </c>
      <c r="H504" s="39">
        <v>200</v>
      </c>
    </row>
    <row r="505" spans="1:10" s="20" customFormat="1" ht="17.25" customHeight="1">
      <c r="A505" s="16" t="s">
        <v>104</v>
      </c>
      <c r="B505" s="16" t="s">
        <v>99</v>
      </c>
      <c r="C505" s="57" t="s">
        <v>411</v>
      </c>
      <c r="D505" s="21" t="s">
        <v>225</v>
      </c>
      <c r="E505" s="98" t="s">
        <v>224</v>
      </c>
      <c r="F505" s="39">
        <v>2250.4</v>
      </c>
      <c r="G505" s="39">
        <v>2250.4</v>
      </c>
      <c r="H505" s="39">
        <v>2250.4</v>
      </c>
    </row>
    <row r="506" spans="1:10" s="20" customFormat="1" ht="38.25">
      <c r="A506" s="16" t="s">
        <v>104</v>
      </c>
      <c r="B506" s="16" t="s">
        <v>99</v>
      </c>
      <c r="C506" s="57" t="s">
        <v>559</v>
      </c>
      <c r="D506" s="21"/>
      <c r="E506" s="98" t="s">
        <v>134</v>
      </c>
      <c r="F506" s="41">
        <f>SUM(F507:F508)</f>
        <v>215.9</v>
      </c>
      <c r="G506" s="41">
        <f>SUM(G507:G508)</f>
        <v>215.9</v>
      </c>
      <c r="H506" s="41">
        <f>SUM(H507:H508)</f>
        <v>215.9</v>
      </c>
    </row>
    <row r="507" spans="1:10" s="20" customFormat="1" ht="25.5">
      <c r="A507" s="16" t="s">
        <v>104</v>
      </c>
      <c r="B507" s="16" t="s">
        <v>99</v>
      </c>
      <c r="C507" s="57" t="s">
        <v>559</v>
      </c>
      <c r="D507" s="82" t="s">
        <v>64</v>
      </c>
      <c r="E507" s="55" t="s">
        <v>130</v>
      </c>
      <c r="F507" s="41">
        <v>88.5</v>
      </c>
      <c r="G507" s="41">
        <v>88.5</v>
      </c>
      <c r="H507" s="41">
        <v>88.5</v>
      </c>
    </row>
    <row r="508" spans="1:10" s="20" customFormat="1" ht="38.25">
      <c r="A508" s="16" t="s">
        <v>104</v>
      </c>
      <c r="B508" s="16" t="s">
        <v>99</v>
      </c>
      <c r="C508" s="57" t="s">
        <v>559</v>
      </c>
      <c r="D508" s="82" t="s">
        <v>211</v>
      </c>
      <c r="E508" s="98" t="s">
        <v>212</v>
      </c>
      <c r="F508" s="41">
        <v>127.4</v>
      </c>
      <c r="G508" s="41">
        <v>127.4</v>
      </c>
      <c r="H508" s="41">
        <v>127.4</v>
      </c>
    </row>
    <row r="509" spans="1:10" s="20" customFormat="1" ht="24.75" customHeight="1">
      <c r="A509" s="16" t="s">
        <v>104</v>
      </c>
      <c r="B509" s="16" t="s">
        <v>99</v>
      </c>
      <c r="C509" s="52" t="s">
        <v>429</v>
      </c>
      <c r="D509" s="82"/>
      <c r="E509" s="46" t="s">
        <v>428</v>
      </c>
      <c r="F509" s="41">
        <f>F510+F512+F514+F516+F518+F521+F523</f>
        <v>1409.8</v>
      </c>
      <c r="G509" s="41">
        <f t="shared" ref="G509:H509" si="124">G510+G512+G514+G516+G518+G521+G523</f>
        <v>1409.8</v>
      </c>
      <c r="H509" s="41">
        <f t="shared" si="124"/>
        <v>1409.8</v>
      </c>
    </row>
    <row r="510" spans="1:10" s="20" customFormat="1" ht="51.75">
      <c r="A510" s="16" t="s">
        <v>104</v>
      </c>
      <c r="B510" s="16" t="s">
        <v>99</v>
      </c>
      <c r="C510" s="21" t="s">
        <v>560</v>
      </c>
      <c r="D510" s="16"/>
      <c r="E510" s="97" t="s">
        <v>431</v>
      </c>
      <c r="F510" s="39">
        <f>F511</f>
        <v>141.69999999999999</v>
      </c>
      <c r="G510" s="39">
        <f>G511</f>
        <v>141.69999999999999</v>
      </c>
      <c r="H510" s="39">
        <f>H511</f>
        <v>141.69999999999999</v>
      </c>
    </row>
    <row r="511" spans="1:10" s="20" customFormat="1" ht="15">
      <c r="A511" s="16" t="s">
        <v>104</v>
      </c>
      <c r="B511" s="16" t="s">
        <v>99</v>
      </c>
      <c r="C511" s="21" t="s">
        <v>560</v>
      </c>
      <c r="D511" s="82" t="s">
        <v>355</v>
      </c>
      <c r="E511" s="98" t="s">
        <v>356</v>
      </c>
      <c r="F511" s="41">
        <v>141.69999999999999</v>
      </c>
      <c r="G511" s="41">
        <v>141.69999999999999</v>
      </c>
      <c r="H511" s="41">
        <v>141.69999999999999</v>
      </c>
    </row>
    <row r="512" spans="1:10" s="20" customFormat="1" ht="38.25">
      <c r="A512" s="16" t="s">
        <v>104</v>
      </c>
      <c r="B512" s="16" t="s">
        <v>99</v>
      </c>
      <c r="C512" s="57" t="s">
        <v>561</v>
      </c>
      <c r="D512" s="16"/>
      <c r="E512" s="98" t="s">
        <v>49</v>
      </c>
      <c r="F512" s="41">
        <f>F513</f>
        <v>112.2</v>
      </c>
      <c r="G512" s="41">
        <f>G513</f>
        <v>112.2</v>
      </c>
      <c r="H512" s="41">
        <f>H513</f>
        <v>112.2</v>
      </c>
    </row>
    <row r="513" spans="1:10" s="20" customFormat="1" ht="38.25">
      <c r="A513" s="16" t="s">
        <v>104</v>
      </c>
      <c r="B513" s="16" t="s">
        <v>99</v>
      </c>
      <c r="C513" s="57" t="s">
        <v>561</v>
      </c>
      <c r="D513" s="82" t="s">
        <v>211</v>
      </c>
      <c r="E513" s="98" t="s">
        <v>212</v>
      </c>
      <c r="F513" s="41">
        <v>112.2</v>
      </c>
      <c r="G513" s="41">
        <v>112.2</v>
      </c>
      <c r="H513" s="41">
        <v>112.2</v>
      </c>
    </row>
    <row r="514" spans="1:10" s="20" customFormat="1" ht="38.25">
      <c r="A514" s="16" t="s">
        <v>104</v>
      </c>
      <c r="B514" s="16" t="s">
        <v>99</v>
      </c>
      <c r="C514" s="57" t="s">
        <v>558</v>
      </c>
      <c r="D514" s="16"/>
      <c r="E514" s="54" t="s">
        <v>515</v>
      </c>
      <c r="F514" s="94">
        <f>F515</f>
        <v>75</v>
      </c>
      <c r="G514" s="94">
        <f>G515</f>
        <v>75</v>
      </c>
      <c r="H514" s="94">
        <f>H515</f>
        <v>75</v>
      </c>
    </row>
    <row r="515" spans="1:10" s="20" customFormat="1" ht="15">
      <c r="A515" s="16" t="s">
        <v>104</v>
      </c>
      <c r="B515" s="16" t="s">
        <v>99</v>
      </c>
      <c r="C515" s="57" t="s">
        <v>558</v>
      </c>
      <c r="D515" s="21" t="s">
        <v>225</v>
      </c>
      <c r="E515" s="98" t="s">
        <v>224</v>
      </c>
      <c r="F515" s="94">
        <v>75</v>
      </c>
      <c r="G515" s="94">
        <v>75</v>
      </c>
      <c r="H515" s="94">
        <v>75</v>
      </c>
    </row>
    <row r="516" spans="1:10" s="20" customFormat="1" ht="63.75">
      <c r="A516" s="16" t="s">
        <v>104</v>
      </c>
      <c r="B516" s="16" t="s">
        <v>99</v>
      </c>
      <c r="C516" s="80">
        <v>140323020</v>
      </c>
      <c r="D516" s="82"/>
      <c r="E516" s="98" t="s">
        <v>133</v>
      </c>
      <c r="F516" s="41">
        <f>F517</f>
        <v>297.60000000000002</v>
      </c>
      <c r="G516" s="41">
        <f>G517</f>
        <v>297.60000000000002</v>
      </c>
      <c r="H516" s="41">
        <f>H517</f>
        <v>297.60000000000002</v>
      </c>
    </row>
    <row r="517" spans="1:10" s="20" customFormat="1" ht="38.25">
      <c r="A517" s="16" t="s">
        <v>104</v>
      </c>
      <c r="B517" s="16" t="s">
        <v>99</v>
      </c>
      <c r="C517" s="80">
        <v>140323020</v>
      </c>
      <c r="D517" s="82" t="s">
        <v>211</v>
      </c>
      <c r="E517" s="98" t="s">
        <v>212</v>
      </c>
      <c r="F517" s="41">
        <v>297.60000000000002</v>
      </c>
      <c r="G517" s="41">
        <v>297.60000000000002</v>
      </c>
      <c r="H517" s="41">
        <v>297.60000000000002</v>
      </c>
    </row>
    <row r="518" spans="1:10" s="20" customFormat="1" ht="90" customHeight="1">
      <c r="A518" s="16" t="s">
        <v>104</v>
      </c>
      <c r="B518" s="16" t="s">
        <v>99</v>
      </c>
      <c r="C518" s="80">
        <v>140323025</v>
      </c>
      <c r="D518" s="82"/>
      <c r="E518" s="98" t="s">
        <v>437</v>
      </c>
      <c r="F518" s="41">
        <f>SUM(F519:F520)</f>
        <v>479.3</v>
      </c>
      <c r="G518" s="41">
        <f t="shared" ref="G518:H518" si="125">SUM(G519:G520)</f>
        <v>479.3</v>
      </c>
      <c r="H518" s="41">
        <f t="shared" si="125"/>
        <v>479.3</v>
      </c>
    </row>
    <row r="519" spans="1:10" s="20" customFormat="1" ht="38.25">
      <c r="A519" s="16" t="s">
        <v>104</v>
      </c>
      <c r="B519" s="16" t="s">
        <v>99</v>
      </c>
      <c r="C519" s="80">
        <v>140323025</v>
      </c>
      <c r="D519" s="82" t="s">
        <v>211</v>
      </c>
      <c r="E519" s="98" t="s">
        <v>212</v>
      </c>
      <c r="F519" s="41">
        <v>444.3</v>
      </c>
      <c r="G519" s="41">
        <v>444.3</v>
      </c>
      <c r="H519" s="41">
        <v>444.3</v>
      </c>
    </row>
    <row r="520" spans="1:10" s="20" customFormat="1" ht="15">
      <c r="A520" s="16" t="s">
        <v>104</v>
      </c>
      <c r="B520" s="16" t="s">
        <v>99</v>
      </c>
      <c r="C520" s="80">
        <v>140323025</v>
      </c>
      <c r="D520" s="82" t="s">
        <v>636</v>
      </c>
      <c r="E520" s="98" t="s">
        <v>637</v>
      </c>
      <c r="F520" s="41">
        <v>35</v>
      </c>
      <c r="G520" s="41">
        <v>35</v>
      </c>
      <c r="H520" s="41">
        <v>35</v>
      </c>
    </row>
    <row r="521" spans="1:10" s="20" customFormat="1" ht="63.75">
      <c r="A521" s="16" t="s">
        <v>104</v>
      </c>
      <c r="B521" s="16" t="s">
        <v>99</v>
      </c>
      <c r="C521" s="80" t="s">
        <v>438</v>
      </c>
      <c r="D521" s="82"/>
      <c r="E521" s="98" t="s">
        <v>439</v>
      </c>
      <c r="F521" s="41">
        <f>F522</f>
        <v>153.19999999999999</v>
      </c>
      <c r="G521" s="41">
        <f>G522</f>
        <v>153.19999999999999</v>
      </c>
      <c r="H521" s="41">
        <f>H522</f>
        <v>153.19999999999999</v>
      </c>
    </row>
    <row r="522" spans="1:10" s="20" customFormat="1" ht="38.25">
      <c r="A522" s="16" t="s">
        <v>104</v>
      </c>
      <c r="B522" s="16" t="s">
        <v>99</v>
      </c>
      <c r="C522" s="80" t="s">
        <v>438</v>
      </c>
      <c r="D522" s="82" t="s">
        <v>211</v>
      </c>
      <c r="E522" s="98" t="s">
        <v>212</v>
      </c>
      <c r="F522" s="41">
        <f>90+63.2</f>
        <v>153.19999999999999</v>
      </c>
      <c r="G522" s="41">
        <f>90+63.2</f>
        <v>153.19999999999999</v>
      </c>
      <c r="H522" s="41">
        <f>90+63.2</f>
        <v>153.19999999999999</v>
      </c>
      <c r="J522" s="184"/>
    </row>
    <row r="523" spans="1:10" s="36" customFormat="1" ht="38.25">
      <c r="A523" s="16" t="s">
        <v>104</v>
      </c>
      <c r="B523" s="16" t="s">
        <v>99</v>
      </c>
      <c r="C523" s="80">
        <v>140311080</v>
      </c>
      <c r="D523" s="82"/>
      <c r="E523" s="98" t="s">
        <v>440</v>
      </c>
      <c r="F523" s="41">
        <f>F524</f>
        <v>150.80000000000001</v>
      </c>
      <c r="G523" s="41">
        <f>G524</f>
        <v>150.80000000000001</v>
      </c>
      <c r="H523" s="41">
        <f>H524</f>
        <v>150.80000000000001</v>
      </c>
    </row>
    <row r="524" spans="1:10" ht="38.25">
      <c r="A524" s="16" t="s">
        <v>104</v>
      </c>
      <c r="B524" s="16" t="s">
        <v>99</v>
      </c>
      <c r="C524" s="80">
        <v>140311080</v>
      </c>
      <c r="D524" s="82" t="s">
        <v>211</v>
      </c>
      <c r="E524" s="98" t="s">
        <v>212</v>
      </c>
      <c r="F524" s="39">
        <v>150.80000000000001</v>
      </c>
      <c r="G524" s="39">
        <v>150.80000000000001</v>
      </c>
      <c r="H524" s="39">
        <v>150.80000000000001</v>
      </c>
    </row>
    <row r="525" spans="1:10">
      <c r="A525" s="16" t="s">
        <v>104</v>
      </c>
      <c r="B525" s="16" t="s">
        <v>99</v>
      </c>
      <c r="C525" s="52" t="s">
        <v>76</v>
      </c>
      <c r="D525" s="16"/>
      <c r="E525" s="66" t="s">
        <v>46</v>
      </c>
      <c r="F525" s="93">
        <f>F526</f>
        <v>9055.9</v>
      </c>
      <c r="G525" s="93">
        <f>G526</f>
        <v>8745.1999999999989</v>
      </c>
      <c r="H525" s="93">
        <f>H526</f>
        <v>8745.1999999999989</v>
      </c>
    </row>
    <row r="526" spans="1:10" ht="63.75">
      <c r="A526" s="16" t="s">
        <v>104</v>
      </c>
      <c r="B526" s="16" t="s">
        <v>99</v>
      </c>
      <c r="C526" s="80">
        <v>190022200</v>
      </c>
      <c r="D526" s="82"/>
      <c r="E526" s="98" t="s">
        <v>441</v>
      </c>
      <c r="F526" s="41">
        <f>SUM(F527:F529)</f>
        <v>9055.9</v>
      </c>
      <c r="G526" s="41">
        <f t="shared" ref="G526:H526" si="126">SUM(G527:G529)</f>
        <v>8745.1999999999989</v>
      </c>
      <c r="H526" s="41">
        <f t="shared" si="126"/>
        <v>8745.1999999999989</v>
      </c>
    </row>
    <row r="527" spans="1:10" ht="38.25">
      <c r="A527" s="16" t="s">
        <v>104</v>
      </c>
      <c r="B527" s="16" t="s">
        <v>99</v>
      </c>
      <c r="C527" s="80">
        <v>190022200</v>
      </c>
      <c r="D527" s="16" t="s">
        <v>62</v>
      </c>
      <c r="E527" s="55" t="s">
        <v>63</v>
      </c>
      <c r="F527" s="41">
        <f>8258.3+301.7</f>
        <v>8560</v>
      </c>
      <c r="G527" s="41">
        <v>8258.2999999999993</v>
      </c>
      <c r="H527" s="41">
        <v>8258.2999999999993</v>
      </c>
    </row>
    <row r="528" spans="1:10" ht="38.25">
      <c r="A528" s="16" t="s">
        <v>104</v>
      </c>
      <c r="B528" s="16" t="s">
        <v>99</v>
      </c>
      <c r="C528" s="80">
        <v>190022200</v>
      </c>
      <c r="D528" s="82" t="s">
        <v>211</v>
      </c>
      <c r="E528" s="98" t="s">
        <v>212</v>
      </c>
      <c r="F528" s="41">
        <v>486.9</v>
      </c>
      <c r="G528" s="41">
        <v>486.9</v>
      </c>
      <c r="H528" s="41">
        <v>486.9</v>
      </c>
    </row>
    <row r="529" spans="1:12" s="230" customFormat="1" ht="38.25">
      <c r="A529" s="16" t="s">
        <v>104</v>
      </c>
      <c r="B529" s="16" t="s">
        <v>99</v>
      </c>
      <c r="C529" s="80">
        <v>190022200</v>
      </c>
      <c r="D529" s="82" t="s">
        <v>260</v>
      </c>
      <c r="E529" s="98" t="s">
        <v>249</v>
      </c>
      <c r="F529" s="41">
        <v>9</v>
      </c>
      <c r="G529" s="41">
        <v>0</v>
      </c>
      <c r="H529" s="41">
        <v>0</v>
      </c>
    </row>
    <row r="530" spans="1:12" ht="15.75">
      <c r="A530" s="4" t="s">
        <v>101</v>
      </c>
      <c r="B530" s="3"/>
      <c r="C530" s="3"/>
      <c r="D530" s="3"/>
      <c r="E530" s="49" t="s">
        <v>20</v>
      </c>
      <c r="F530" s="92">
        <f>F531+F560</f>
        <v>97692</v>
      </c>
      <c r="G530" s="92">
        <f>G531+G560</f>
        <v>79728.3</v>
      </c>
      <c r="H530" s="92">
        <f>H531+H560</f>
        <v>80928.3</v>
      </c>
    </row>
    <row r="531" spans="1:12" s="37" customFormat="1" ht="14.25">
      <c r="A531" s="35" t="s">
        <v>101</v>
      </c>
      <c r="B531" s="35" t="s">
        <v>88</v>
      </c>
      <c r="C531" s="35"/>
      <c r="D531" s="35"/>
      <c r="E531" s="45" t="s">
        <v>106</v>
      </c>
      <c r="F531" s="42">
        <f>F532+F555</f>
        <v>93553.4</v>
      </c>
      <c r="G531" s="42">
        <f>G532+G555</f>
        <v>75699.8</v>
      </c>
      <c r="H531" s="42">
        <f>H532+H555</f>
        <v>76899.8</v>
      </c>
    </row>
    <row r="532" spans="1:12" s="37" customFormat="1" ht="90">
      <c r="A532" s="16" t="s">
        <v>101</v>
      </c>
      <c r="B532" s="16" t="s">
        <v>88</v>
      </c>
      <c r="C532" s="73" t="s">
        <v>59</v>
      </c>
      <c r="D532" s="35"/>
      <c r="E532" s="53" t="s">
        <v>576</v>
      </c>
      <c r="F532" s="65">
        <f t="shared" ref="F532:H532" si="127">F533</f>
        <v>93323.4</v>
      </c>
      <c r="G532" s="65">
        <f t="shared" si="127"/>
        <v>75699.8</v>
      </c>
      <c r="H532" s="65">
        <f t="shared" si="127"/>
        <v>76899.8</v>
      </c>
    </row>
    <row r="533" spans="1:12" s="37" customFormat="1" ht="25.5">
      <c r="A533" s="16" t="s">
        <v>101</v>
      </c>
      <c r="B533" s="16" t="s">
        <v>88</v>
      </c>
      <c r="C533" s="21" t="s">
        <v>60</v>
      </c>
      <c r="D533" s="35"/>
      <c r="E533" s="48" t="s">
        <v>171</v>
      </c>
      <c r="F533" s="58">
        <f>F534+F537+F539+F542+F545+F547+F549+F551+F553</f>
        <v>93323.4</v>
      </c>
      <c r="G533" s="58">
        <f t="shared" ref="G533:H533" si="128">G534+G537+G539+G542+G547+G551+G553</f>
        <v>75699.8</v>
      </c>
      <c r="H533" s="58">
        <f t="shared" si="128"/>
        <v>76899.8</v>
      </c>
    </row>
    <row r="534" spans="1:12" s="37" customFormat="1" ht="27" customHeight="1">
      <c r="A534" s="16" t="s">
        <v>101</v>
      </c>
      <c r="B534" s="16" t="s">
        <v>88</v>
      </c>
      <c r="C534" s="74">
        <v>210122900</v>
      </c>
      <c r="D534" s="16"/>
      <c r="E534" s="99" t="s">
        <v>170</v>
      </c>
      <c r="F534" s="39">
        <f>F535+F536</f>
        <v>12437.8</v>
      </c>
      <c r="G534" s="39">
        <f>G535+G536</f>
        <v>11839.7</v>
      </c>
      <c r="H534" s="39">
        <f>H535+H536</f>
        <v>11839.7</v>
      </c>
    </row>
    <row r="535" spans="1:12" s="37" customFormat="1" ht="25.5">
      <c r="A535" s="16" t="s">
        <v>101</v>
      </c>
      <c r="B535" s="16" t="s">
        <v>88</v>
      </c>
      <c r="C535" s="74">
        <v>210122900</v>
      </c>
      <c r="D535" s="82" t="s">
        <v>64</v>
      </c>
      <c r="E535" s="55" t="s">
        <v>130</v>
      </c>
      <c r="F535" s="39">
        <v>5295.8</v>
      </c>
      <c r="G535" s="39">
        <v>5295.8</v>
      </c>
      <c r="H535" s="39">
        <v>5295.8</v>
      </c>
      <c r="J535" s="149"/>
    </row>
    <row r="536" spans="1:12" s="37" customFormat="1" ht="38.25">
      <c r="A536" s="16" t="s">
        <v>101</v>
      </c>
      <c r="B536" s="16" t="s">
        <v>88</v>
      </c>
      <c r="C536" s="74">
        <v>210122900</v>
      </c>
      <c r="D536" s="82" t="s">
        <v>211</v>
      </c>
      <c r="E536" s="98" t="s">
        <v>212</v>
      </c>
      <c r="F536" s="39">
        <f>6543.9-13.4-1+612.5</f>
        <v>7142</v>
      </c>
      <c r="G536" s="39">
        <v>6543.9</v>
      </c>
      <c r="H536" s="39">
        <v>6543.9</v>
      </c>
    </row>
    <row r="537" spans="1:12" s="37" customFormat="1" ht="51">
      <c r="A537" s="16" t="s">
        <v>101</v>
      </c>
      <c r="B537" s="16" t="s">
        <v>88</v>
      </c>
      <c r="C537" s="74">
        <v>210121100</v>
      </c>
      <c r="D537" s="16"/>
      <c r="E537" s="99" t="s">
        <v>172</v>
      </c>
      <c r="F537" s="39">
        <f>F538</f>
        <v>35343.599999999999</v>
      </c>
      <c r="G537" s="39">
        <f>G538</f>
        <v>31189.9</v>
      </c>
      <c r="H537" s="39">
        <f>H538</f>
        <v>32389.9</v>
      </c>
      <c r="J537" s="149"/>
      <c r="K537" s="149"/>
      <c r="L537" s="149"/>
    </row>
    <row r="538" spans="1:12" s="37" customFormat="1" ht="14.25">
      <c r="A538" s="16" t="s">
        <v>101</v>
      </c>
      <c r="B538" s="16" t="s">
        <v>88</v>
      </c>
      <c r="C538" s="74">
        <v>210121100</v>
      </c>
      <c r="D538" s="21" t="s">
        <v>225</v>
      </c>
      <c r="E538" s="98" t="s">
        <v>224</v>
      </c>
      <c r="F538" s="39">
        <f>34169.2+1174.4</f>
        <v>35343.599999999999</v>
      </c>
      <c r="G538" s="1">
        <v>31189.9</v>
      </c>
      <c r="H538" s="1">
        <v>32389.9</v>
      </c>
    </row>
    <row r="539" spans="1:12" s="37" customFormat="1" ht="51">
      <c r="A539" s="16" t="s">
        <v>101</v>
      </c>
      <c r="B539" s="16" t="s">
        <v>88</v>
      </c>
      <c r="C539" s="74" t="s">
        <v>442</v>
      </c>
      <c r="D539" s="82"/>
      <c r="E539" s="98" t="s">
        <v>313</v>
      </c>
      <c r="F539" s="39">
        <f>SUM(F540:F541)</f>
        <v>327</v>
      </c>
      <c r="G539" s="39">
        <f>SUM(G540:G541)</f>
        <v>327</v>
      </c>
      <c r="H539" s="39">
        <f>SUM(H540:H541)</f>
        <v>327</v>
      </c>
      <c r="J539" s="149"/>
    </row>
    <row r="540" spans="1:12" s="37" customFormat="1" ht="25.5">
      <c r="A540" s="16" t="s">
        <v>101</v>
      </c>
      <c r="B540" s="16" t="s">
        <v>88</v>
      </c>
      <c r="C540" s="74" t="s">
        <v>442</v>
      </c>
      <c r="D540" s="82" t="s">
        <v>64</v>
      </c>
      <c r="E540" s="55" t="s">
        <v>130</v>
      </c>
      <c r="F540" s="39">
        <v>95</v>
      </c>
      <c r="G540" s="39">
        <v>95</v>
      </c>
      <c r="H540" s="39">
        <v>95</v>
      </c>
    </row>
    <row r="541" spans="1:12" s="37" customFormat="1" ht="14.25">
      <c r="A541" s="16" t="s">
        <v>101</v>
      </c>
      <c r="B541" s="16" t="s">
        <v>88</v>
      </c>
      <c r="C541" s="74" t="s">
        <v>442</v>
      </c>
      <c r="D541" s="21" t="s">
        <v>225</v>
      </c>
      <c r="E541" s="98" t="s">
        <v>224</v>
      </c>
      <c r="F541" s="39">
        <v>232</v>
      </c>
      <c r="G541" s="39">
        <v>232</v>
      </c>
      <c r="H541" s="39">
        <v>232</v>
      </c>
    </row>
    <row r="542" spans="1:12" s="37" customFormat="1" ht="51">
      <c r="A542" s="16" t="s">
        <v>101</v>
      </c>
      <c r="B542" s="16" t="s">
        <v>88</v>
      </c>
      <c r="C542" s="74">
        <v>210110680</v>
      </c>
      <c r="D542" s="82"/>
      <c r="E542" s="98" t="s">
        <v>351</v>
      </c>
      <c r="F542" s="39">
        <f>SUM(F543:F544)</f>
        <v>32307.199999999997</v>
      </c>
      <c r="G542" s="39">
        <f t="shared" ref="G542:H542" si="129">SUM(G543:G544)</f>
        <v>32307.199999999997</v>
      </c>
      <c r="H542" s="39">
        <f t="shared" si="129"/>
        <v>32307.199999999997</v>
      </c>
      <c r="J542" s="149"/>
    </row>
    <row r="543" spans="1:12" s="37" customFormat="1" ht="25.5">
      <c r="A543" s="16" t="s">
        <v>101</v>
      </c>
      <c r="B543" s="16" t="s">
        <v>88</v>
      </c>
      <c r="C543" s="74">
        <v>210110680</v>
      </c>
      <c r="D543" s="82" t="s">
        <v>64</v>
      </c>
      <c r="E543" s="55" t="s">
        <v>130</v>
      </c>
      <c r="F543" s="39">
        <v>9388.4</v>
      </c>
      <c r="G543" s="39">
        <v>9388.4</v>
      </c>
      <c r="H543" s="39">
        <v>9388.4</v>
      </c>
    </row>
    <row r="544" spans="1:12" s="37" customFormat="1" ht="14.25">
      <c r="A544" s="16" t="s">
        <v>101</v>
      </c>
      <c r="B544" s="16" t="s">
        <v>88</v>
      </c>
      <c r="C544" s="74">
        <v>210110680</v>
      </c>
      <c r="D544" s="21" t="s">
        <v>225</v>
      </c>
      <c r="E544" s="98" t="s">
        <v>224</v>
      </c>
      <c r="F544" s="39">
        <v>22918.799999999999</v>
      </c>
      <c r="G544" s="39">
        <v>22918.799999999999</v>
      </c>
      <c r="H544" s="39">
        <v>22918.799999999999</v>
      </c>
    </row>
    <row r="545" spans="1:8" s="37" customFormat="1" ht="51">
      <c r="A545" s="16" t="s">
        <v>101</v>
      </c>
      <c r="B545" s="16" t="s">
        <v>88</v>
      </c>
      <c r="C545" s="188" t="s">
        <v>731</v>
      </c>
      <c r="D545" s="189"/>
      <c r="E545" s="169" t="s">
        <v>732</v>
      </c>
      <c r="F545" s="190">
        <f>F546</f>
        <v>13.4</v>
      </c>
      <c r="G545" s="190">
        <v>0</v>
      </c>
      <c r="H545" s="190">
        <v>0</v>
      </c>
    </row>
    <row r="546" spans="1:8" s="37" customFormat="1" ht="38.25">
      <c r="A546" s="16" t="s">
        <v>101</v>
      </c>
      <c r="B546" s="16" t="s">
        <v>88</v>
      </c>
      <c r="C546" s="188" t="s">
        <v>731</v>
      </c>
      <c r="D546" s="189" t="s">
        <v>211</v>
      </c>
      <c r="E546" s="169" t="s">
        <v>212</v>
      </c>
      <c r="F546" s="190">
        <v>13.4</v>
      </c>
      <c r="G546" s="190">
        <v>0</v>
      </c>
      <c r="H546" s="190">
        <v>0</v>
      </c>
    </row>
    <row r="547" spans="1:8" s="37" customFormat="1" ht="51">
      <c r="A547" s="16" t="s">
        <v>101</v>
      </c>
      <c r="B547" s="16" t="s">
        <v>88</v>
      </c>
      <c r="C547" s="125" t="s">
        <v>445</v>
      </c>
      <c r="D547" s="82"/>
      <c r="E547" s="130" t="s">
        <v>366</v>
      </c>
      <c r="F547" s="39">
        <f>F548</f>
        <v>192.1</v>
      </c>
      <c r="G547" s="39">
        <f>G548</f>
        <v>35</v>
      </c>
      <c r="H547" s="39">
        <f>H548</f>
        <v>35</v>
      </c>
    </row>
    <row r="548" spans="1:8" s="37" customFormat="1" ht="14.25">
      <c r="A548" s="16" t="s">
        <v>101</v>
      </c>
      <c r="B548" s="16" t="s">
        <v>88</v>
      </c>
      <c r="C548" s="125" t="s">
        <v>445</v>
      </c>
      <c r="D548" s="21" t="s">
        <v>225</v>
      </c>
      <c r="E548" s="98" t="s">
        <v>224</v>
      </c>
      <c r="F548" s="39">
        <f>4+188.1</f>
        <v>192.1</v>
      </c>
      <c r="G548" s="39">
        <v>35</v>
      </c>
      <c r="H548" s="39">
        <v>35</v>
      </c>
    </row>
    <row r="549" spans="1:8" s="37" customFormat="1" ht="51">
      <c r="A549" s="16" t="s">
        <v>101</v>
      </c>
      <c r="B549" s="16" t="s">
        <v>88</v>
      </c>
      <c r="C549" s="133" t="s">
        <v>766</v>
      </c>
      <c r="D549" s="21"/>
      <c r="E549" s="98" t="s">
        <v>767</v>
      </c>
      <c r="F549" s="39">
        <f>F550</f>
        <v>192</v>
      </c>
      <c r="G549" s="39">
        <f>G550</f>
        <v>0</v>
      </c>
      <c r="H549" s="39">
        <f>H550</f>
        <v>0</v>
      </c>
    </row>
    <row r="550" spans="1:8" s="37" customFormat="1" ht="14.25">
      <c r="A550" s="16" t="s">
        <v>101</v>
      </c>
      <c r="B550" s="16" t="s">
        <v>88</v>
      </c>
      <c r="C550" s="133" t="s">
        <v>766</v>
      </c>
      <c r="D550" s="21" t="s">
        <v>225</v>
      </c>
      <c r="E550" s="98" t="s">
        <v>224</v>
      </c>
      <c r="F550" s="39">
        <v>192</v>
      </c>
      <c r="G550" s="39">
        <v>0</v>
      </c>
      <c r="H550" s="39">
        <v>0</v>
      </c>
    </row>
    <row r="551" spans="1:8" s="37" customFormat="1" ht="25.5">
      <c r="A551" s="16" t="s">
        <v>101</v>
      </c>
      <c r="B551" s="16" t="s">
        <v>88</v>
      </c>
      <c r="C551" s="125" t="s">
        <v>680</v>
      </c>
      <c r="D551" s="21"/>
      <c r="E551" s="124" t="s">
        <v>681</v>
      </c>
      <c r="F551" s="39">
        <f>F552</f>
        <v>12509.300000000001</v>
      </c>
      <c r="G551" s="39">
        <f t="shared" ref="G551:H551" si="130">G552</f>
        <v>0</v>
      </c>
      <c r="H551" s="39">
        <f t="shared" si="130"/>
        <v>0</v>
      </c>
    </row>
    <row r="552" spans="1:8" s="37" customFormat="1" ht="14.25">
      <c r="A552" s="16" t="s">
        <v>101</v>
      </c>
      <c r="B552" s="16" t="s">
        <v>88</v>
      </c>
      <c r="C552" s="125" t="s">
        <v>680</v>
      </c>
      <c r="D552" s="21" t="s">
        <v>225</v>
      </c>
      <c r="E552" s="98" t="s">
        <v>224</v>
      </c>
      <c r="F552" s="39">
        <f>125.1+12384.2</f>
        <v>12509.300000000001</v>
      </c>
      <c r="G552" s="39">
        <v>0</v>
      </c>
      <c r="H552" s="39">
        <v>0</v>
      </c>
    </row>
    <row r="553" spans="1:8" s="154" customFormat="1" ht="63.75">
      <c r="A553" s="150" t="s">
        <v>101</v>
      </c>
      <c r="B553" s="150" t="s">
        <v>88</v>
      </c>
      <c r="C553" s="151" t="s">
        <v>449</v>
      </c>
      <c r="D553" s="152"/>
      <c r="E553" s="153" t="s">
        <v>448</v>
      </c>
      <c r="F553" s="39">
        <f>F554</f>
        <v>1</v>
      </c>
      <c r="G553" s="39">
        <f t="shared" ref="G553:H553" si="131">G554</f>
        <v>1</v>
      </c>
      <c r="H553" s="39">
        <f t="shared" si="131"/>
        <v>1</v>
      </c>
    </row>
    <row r="554" spans="1:8" s="37" customFormat="1" ht="14.25">
      <c r="A554" s="16" t="s">
        <v>101</v>
      </c>
      <c r="B554" s="16" t="s">
        <v>88</v>
      </c>
      <c r="C554" s="133" t="s">
        <v>449</v>
      </c>
      <c r="D554" s="21" t="s">
        <v>225</v>
      </c>
      <c r="E554" s="98" t="s">
        <v>224</v>
      </c>
      <c r="F554" s="39">
        <v>1</v>
      </c>
      <c r="G554" s="39">
        <v>1</v>
      </c>
      <c r="H554" s="39">
        <v>1</v>
      </c>
    </row>
    <row r="555" spans="1:8" s="37" customFormat="1" ht="38.25">
      <c r="A555" s="16" t="s">
        <v>101</v>
      </c>
      <c r="B555" s="16" t="s">
        <v>88</v>
      </c>
      <c r="C555" s="82" t="s">
        <v>24</v>
      </c>
      <c r="D555" s="82"/>
      <c r="E555" s="99" t="s">
        <v>38</v>
      </c>
      <c r="F555" s="41">
        <f>F556+F558</f>
        <v>230</v>
      </c>
      <c r="G555" s="41">
        <f t="shared" ref="G555:H555" si="132">G556</f>
        <v>0</v>
      </c>
      <c r="H555" s="41">
        <f t="shared" si="132"/>
        <v>0</v>
      </c>
    </row>
    <row r="556" spans="1:8" s="37" customFormat="1" ht="51.75" customHeight="1">
      <c r="A556" s="16" t="s">
        <v>101</v>
      </c>
      <c r="B556" s="16" t="s">
        <v>88</v>
      </c>
      <c r="C556" s="82" t="s">
        <v>572</v>
      </c>
      <c r="D556" s="16"/>
      <c r="E556" s="54" t="s">
        <v>574</v>
      </c>
      <c r="F556" s="41">
        <f>SUM(F557:F557)</f>
        <v>50</v>
      </c>
      <c r="G556" s="41">
        <f>SUM(G557:G557)</f>
        <v>0</v>
      </c>
      <c r="H556" s="41">
        <f>SUM(H557:H557)</f>
        <v>0</v>
      </c>
    </row>
    <row r="557" spans="1:8" s="37" customFormat="1" ht="14.25">
      <c r="A557" s="16" t="s">
        <v>101</v>
      </c>
      <c r="B557" s="16" t="s">
        <v>88</v>
      </c>
      <c r="C557" s="82" t="s">
        <v>572</v>
      </c>
      <c r="D557" s="21" t="s">
        <v>225</v>
      </c>
      <c r="E557" s="98" t="s">
        <v>224</v>
      </c>
      <c r="F557" s="39">
        <v>50</v>
      </c>
      <c r="G557" s="39">
        <v>0</v>
      </c>
      <c r="H557" s="39">
        <v>0</v>
      </c>
    </row>
    <row r="558" spans="1:8" s="37" customFormat="1" ht="51">
      <c r="A558" s="16" t="s">
        <v>101</v>
      </c>
      <c r="B558" s="16" t="s">
        <v>88</v>
      </c>
      <c r="C558" s="82" t="s">
        <v>571</v>
      </c>
      <c r="D558" s="21"/>
      <c r="E558" s="54" t="s">
        <v>570</v>
      </c>
      <c r="F558" s="39">
        <f>F559</f>
        <v>180</v>
      </c>
      <c r="G558" s="39">
        <f t="shared" ref="G558:H558" si="133">G559</f>
        <v>0</v>
      </c>
      <c r="H558" s="39">
        <f t="shared" si="133"/>
        <v>0</v>
      </c>
    </row>
    <row r="559" spans="1:8" s="37" customFormat="1" ht="38.25">
      <c r="A559" s="16" t="s">
        <v>101</v>
      </c>
      <c r="B559" s="16" t="s">
        <v>88</v>
      </c>
      <c r="C559" s="82" t="s">
        <v>571</v>
      </c>
      <c r="D559" s="82" t="s">
        <v>211</v>
      </c>
      <c r="E559" s="98" t="s">
        <v>212</v>
      </c>
      <c r="F559" s="39">
        <v>180</v>
      </c>
      <c r="G559" s="39">
        <v>0</v>
      </c>
      <c r="H559" s="39">
        <v>0</v>
      </c>
    </row>
    <row r="560" spans="1:8" ht="25.5">
      <c r="A560" s="35" t="s">
        <v>101</v>
      </c>
      <c r="B560" s="35" t="s">
        <v>94</v>
      </c>
      <c r="C560" s="35"/>
      <c r="D560" s="35"/>
      <c r="E560" s="46" t="s">
        <v>7</v>
      </c>
      <c r="F560" s="42">
        <f>F561</f>
        <v>4138.6000000000004</v>
      </c>
      <c r="G560" s="42">
        <f t="shared" ref="G560:H560" si="134">G561</f>
        <v>4028.5</v>
      </c>
      <c r="H560" s="42">
        <f t="shared" si="134"/>
        <v>4028.5</v>
      </c>
    </row>
    <row r="561" spans="1:8" ht="90">
      <c r="A561" s="5" t="s">
        <v>101</v>
      </c>
      <c r="B561" s="5" t="s">
        <v>94</v>
      </c>
      <c r="C561" s="73" t="s">
        <v>59</v>
      </c>
      <c r="D561" s="35"/>
      <c r="E561" s="53" t="s">
        <v>576</v>
      </c>
      <c r="F561" s="65">
        <f>F562+F565</f>
        <v>4138.6000000000004</v>
      </c>
      <c r="G561" s="65">
        <f>G562+G565</f>
        <v>4028.5</v>
      </c>
      <c r="H561" s="65">
        <f>H562+H565</f>
        <v>4028.5</v>
      </c>
    </row>
    <row r="562" spans="1:8" ht="25.5">
      <c r="A562" s="16" t="s">
        <v>101</v>
      </c>
      <c r="B562" s="16" t="s">
        <v>94</v>
      </c>
      <c r="C562" s="21" t="s">
        <v>60</v>
      </c>
      <c r="D562" s="35"/>
      <c r="E562" s="48" t="s">
        <v>171</v>
      </c>
      <c r="F562" s="42">
        <f>F563</f>
        <v>574</v>
      </c>
      <c r="G562" s="42">
        <f t="shared" ref="G562:H562" si="135">G563</f>
        <v>574</v>
      </c>
      <c r="H562" s="42">
        <f t="shared" si="135"/>
        <v>574</v>
      </c>
    </row>
    <row r="563" spans="1:8" ht="51">
      <c r="A563" s="16" t="s">
        <v>101</v>
      </c>
      <c r="B563" s="16" t="s">
        <v>94</v>
      </c>
      <c r="C563" s="21" t="s">
        <v>451</v>
      </c>
      <c r="D563" s="16"/>
      <c r="E563" s="98" t="s">
        <v>174</v>
      </c>
      <c r="F563" s="41">
        <f t="shared" ref="F563:H563" si="136">F564</f>
        <v>574</v>
      </c>
      <c r="G563" s="41">
        <f t="shared" si="136"/>
        <v>574</v>
      </c>
      <c r="H563" s="41">
        <f t="shared" si="136"/>
        <v>574</v>
      </c>
    </row>
    <row r="564" spans="1:8" ht="38.25">
      <c r="A564" s="16" t="s">
        <v>101</v>
      </c>
      <c r="B564" s="16" t="s">
        <v>94</v>
      </c>
      <c r="C564" s="21" t="s">
        <v>451</v>
      </c>
      <c r="D564" s="82" t="s">
        <v>211</v>
      </c>
      <c r="E564" s="98" t="s">
        <v>212</v>
      </c>
      <c r="F564" s="41">
        <v>574</v>
      </c>
      <c r="G564" s="41">
        <v>574</v>
      </c>
      <c r="H564" s="41">
        <v>574</v>
      </c>
    </row>
    <row r="565" spans="1:8">
      <c r="A565" s="16" t="s">
        <v>101</v>
      </c>
      <c r="B565" s="16" t="s">
        <v>94</v>
      </c>
      <c r="C565" s="52" t="s">
        <v>31</v>
      </c>
      <c r="D565" s="21"/>
      <c r="E565" s="66" t="s">
        <v>46</v>
      </c>
      <c r="F565" s="58">
        <f>F566</f>
        <v>3564.6</v>
      </c>
      <c r="G565" s="58">
        <f>G566</f>
        <v>3454.5</v>
      </c>
      <c r="H565" s="58">
        <f>H566</f>
        <v>3454.5</v>
      </c>
    </row>
    <row r="566" spans="1:8" ht="65.25" customHeight="1">
      <c r="A566" s="16" t="s">
        <v>101</v>
      </c>
      <c r="B566" s="16" t="s">
        <v>94</v>
      </c>
      <c r="C566" s="80">
        <v>290022200</v>
      </c>
      <c r="D566" s="21"/>
      <c r="E566" s="98" t="s">
        <v>261</v>
      </c>
      <c r="F566" s="94">
        <f>SUM(F567:F568)</f>
        <v>3564.6</v>
      </c>
      <c r="G566" s="94">
        <f>SUM(G567:G568)</f>
        <v>3454.5</v>
      </c>
      <c r="H566" s="94">
        <f>SUM(H567:H568)</f>
        <v>3454.5</v>
      </c>
    </row>
    <row r="567" spans="1:8" ht="38.25">
      <c r="A567" s="16" t="s">
        <v>101</v>
      </c>
      <c r="B567" s="16" t="s">
        <v>94</v>
      </c>
      <c r="C567" s="80">
        <v>290022200</v>
      </c>
      <c r="D567" s="16" t="s">
        <v>62</v>
      </c>
      <c r="E567" s="55" t="s">
        <v>63</v>
      </c>
      <c r="F567" s="94">
        <f>3380.7+110.1</f>
        <v>3490.7999999999997</v>
      </c>
      <c r="G567" s="94">
        <v>3380.7</v>
      </c>
      <c r="H567" s="94">
        <v>3380.7</v>
      </c>
    </row>
    <row r="568" spans="1:8" ht="38.25">
      <c r="A568" s="16" t="s">
        <v>101</v>
      </c>
      <c r="B568" s="16" t="s">
        <v>94</v>
      </c>
      <c r="C568" s="80">
        <v>290022200</v>
      </c>
      <c r="D568" s="82" t="s">
        <v>211</v>
      </c>
      <c r="E568" s="98" t="s">
        <v>212</v>
      </c>
      <c r="F568" s="41">
        <v>73.8</v>
      </c>
      <c r="G568" s="41">
        <v>73.8</v>
      </c>
      <c r="H568" s="41">
        <v>73.8</v>
      </c>
    </row>
    <row r="569" spans="1:8" ht="15.75">
      <c r="A569" s="4" t="s">
        <v>110</v>
      </c>
      <c r="B569" s="3"/>
      <c r="C569" s="3"/>
      <c r="D569" s="3"/>
      <c r="E569" s="49" t="s">
        <v>111</v>
      </c>
      <c r="F569" s="96">
        <f>F570+F575+F584</f>
        <v>40201.5</v>
      </c>
      <c r="G569" s="96">
        <f>G570+G575+G584</f>
        <v>22431.1</v>
      </c>
      <c r="H569" s="96">
        <f>H570+H575+H584</f>
        <v>24288.199999999997</v>
      </c>
    </row>
    <row r="570" spans="1:8" s="37" customFormat="1" ht="14.25">
      <c r="A570" s="35" t="s">
        <v>110</v>
      </c>
      <c r="B570" s="35" t="s">
        <v>88</v>
      </c>
      <c r="C570" s="35"/>
      <c r="D570" s="35"/>
      <c r="E570" s="45" t="s">
        <v>112</v>
      </c>
      <c r="F570" s="42">
        <f t="shared" ref="F570:H573" si="137">F571</f>
        <v>2338.3000000000002</v>
      </c>
      <c r="G570" s="42">
        <f t="shared" si="137"/>
        <v>2338.3000000000002</v>
      </c>
      <c r="H570" s="42">
        <f t="shared" si="137"/>
        <v>2338.3000000000002</v>
      </c>
    </row>
    <row r="571" spans="1:8" ht="90">
      <c r="A571" s="5" t="s">
        <v>110</v>
      </c>
      <c r="B571" s="5" t="s">
        <v>88</v>
      </c>
      <c r="C571" s="73" t="s">
        <v>35</v>
      </c>
      <c r="D571" s="3"/>
      <c r="E571" s="141" t="s">
        <v>589</v>
      </c>
      <c r="F571" s="96">
        <f t="shared" si="137"/>
        <v>2338.3000000000002</v>
      </c>
      <c r="G571" s="96">
        <f t="shared" si="137"/>
        <v>2338.3000000000002</v>
      </c>
      <c r="H571" s="96">
        <f t="shared" si="137"/>
        <v>2338.3000000000002</v>
      </c>
    </row>
    <row r="572" spans="1:8" ht="26.25">
      <c r="A572" s="16" t="s">
        <v>110</v>
      </c>
      <c r="B572" s="16" t="s">
        <v>88</v>
      </c>
      <c r="C572" s="52" t="s">
        <v>37</v>
      </c>
      <c r="D572" s="3"/>
      <c r="E572" s="46" t="s">
        <v>80</v>
      </c>
      <c r="F572" s="93">
        <f t="shared" si="137"/>
        <v>2338.3000000000002</v>
      </c>
      <c r="G572" s="93">
        <f t="shared" si="137"/>
        <v>2338.3000000000002</v>
      </c>
      <c r="H572" s="93">
        <f t="shared" si="137"/>
        <v>2338.3000000000002</v>
      </c>
    </row>
    <row r="573" spans="1:8" ht="26.25">
      <c r="A573" s="16" t="s">
        <v>110</v>
      </c>
      <c r="B573" s="16" t="s">
        <v>88</v>
      </c>
      <c r="C573" s="79">
        <v>1320225100</v>
      </c>
      <c r="D573" s="3"/>
      <c r="E573" s="99" t="s">
        <v>362</v>
      </c>
      <c r="F573" s="41">
        <f t="shared" si="137"/>
        <v>2338.3000000000002</v>
      </c>
      <c r="G573" s="41">
        <f t="shared" si="137"/>
        <v>2338.3000000000002</v>
      </c>
      <c r="H573" s="41">
        <f t="shared" si="137"/>
        <v>2338.3000000000002</v>
      </c>
    </row>
    <row r="574" spans="1:8" ht="25.5">
      <c r="A574" s="16" t="s">
        <v>110</v>
      </c>
      <c r="B574" s="16" t="s">
        <v>88</v>
      </c>
      <c r="C574" s="79">
        <v>1320225100</v>
      </c>
      <c r="D574" s="82" t="s">
        <v>279</v>
      </c>
      <c r="E574" s="98" t="s">
        <v>280</v>
      </c>
      <c r="F574" s="39">
        <v>2338.3000000000002</v>
      </c>
      <c r="G574" s="39">
        <v>2338.3000000000002</v>
      </c>
      <c r="H574" s="39">
        <v>2338.3000000000002</v>
      </c>
    </row>
    <row r="575" spans="1:8" s="37" customFormat="1" ht="14.25">
      <c r="A575" s="35" t="s">
        <v>110</v>
      </c>
      <c r="B575" s="35" t="s">
        <v>93</v>
      </c>
      <c r="C575" s="35"/>
      <c r="D575" s="35"/>
      <c r="E575" s="45" t="s">
        <v>116</v>
      </c>
      <c r="F575" s="42">
        <f>F576+F580</f>
        <v>1660</v>
      </c>
      <c r="G575" s="42">
        <f t="shared" ref="G575:H575" si="138">G576+G580</f>
        <v>1610</v>
      </c>
      <c r="H575" s="42">
        <f t="shared" si="138"/>
        <v>1610</v>
      </c>
    </row>
    <row r="576" spans="1:8" s="37" customFormat="1" ht="77.25">
      <c r="A576" s="5" t="s">
        <v>110</v>
      </c>
      <c r="B576" s="5" t="s">
        <v>93</v>
      </c>
      <c r="C576" s="21" t="s">
        <v>73</v>
      </c>
      <c r="D576" s="35"/>
      <c r="E576" s="64" t="s">
        <v>575</v>
      </c>
      <c r="F576" s="65">
        <f t="shared" ref="F576:H577" si="139">F577</f>
        <v>972</v>
      </c>
      <c r="G576" s="65">
        <f t="shared" si="139"/>
        <v>972</v>
      </c>
      <c r="H576" s="65">
        <f t="shared" si="139"/>
        <v>972</v>
      </c>
    </row>
    <row r="577" spans="1:8" s="37" customFormat="1" ht="27" customHeight="1">
      <c r="A577" s="16" t="s">
        <v>110</v>
      </c>
      <c r="B577" s="16" t="s">
        <v>93</v>
      </c>
      <c r="C577" s="52" t="s">
        <v>429</v>
      </c>
      <c r="D577" s="82"/>
      <c r="E577" s="46" t="s">
        <v>428</v>
      </c>
      <c r="F577" s="58">
        <f t="shared" si="139"/>
        <v>972</v>
      </c>
      <c r="G577" s="58">
        <f t="shared" si="139"/>
        <v>972</v>
      </c>
      <c r="H577" s="58">
        <f t="shared" si="139"/>
        <v>972</v>
      </c>
    </row>
    <row r="578" spans="1:8" s="37" customFormat="1" ht="103.5" customHeight="1">
      <c r="A578" s="16" t="s">
        <v>110</v>
      </c>
      <c r="B578" s="16" t="s">
        <v>93</v>
      </c>
      <c r="C578" s="80">
        <v>140210560</v>
      </c>
      <c r="D578" s="82"/>
      <c r="E578" s="98" t="s">
        <v>182</v>
      </c>
      <c r="F578" s="41">
        <f>F579</f>
        <v>972</v>
      </c>
      <c r="G578" s="41">
        <f>G579</f>
        <v>972</v>
      </c>
      <c r="H578" s="41">
        <f>H579</f>
        <v>972</v>
      </c>
    </row>
    <row r="579" spans="1:8" s="37" customFormat="1" ht="25.5">
      <c r="A579" s="16" t="s">
        <v>110</v>
      </c>
      <c r="B579" s="16" t="s">
        <v>93</v>
      </c>
      <c r="C579" s="80">
        <v>140210560</v>
      </c>
      <c r="D579" s="82" t="s">
        <v>279</v>
      </c>
      <c r="E579" s="98" t="s">
        <v>280</v>
      </c>
      <c r="F579" s="41">
        <f>1026-54</f>
        <v>972</v>
      </c>
      <c r="G579" s="41">
        <f t="shared" ref="G579:H579" si="140">1026-54</f>
        <v>972</v>
      </c>
      <c r="H579" s="41">
        <f t="shared" si="140"/>
        <v>972</v>
      </c>
    </row>
    <row r="580" spans="1:8" s="37" customFormat="1" ht="90">
      <c r="A580" s="5" t="s">
        <v>110</v>
      </c>
      <c r="B580" s="5" t="s">
        <v>93</v>
      </c>
      <c r="C580" s="73" t="s">
        <v>35</v>
      </c>
      <c r="D580" s="3"/>
      <c r="E580" s="141" t="s">
        <v>589</v>
      </c>
      <c r="F580" s="59">
        <f t="shared" ref="F580:H581" si="141">F581</f>
        <v>688</v>
      </c>
      <c r="G580" s="59">
        <f t="shared" si="141"/>
        <v>638</v>
      </c>
      <c r="H580" s="59">
        <f t="shared" si="141"/>
        <v>638</v>
      </c>
    </row>
    <row r="581" spans="1:8" s="37" customFormat="1" ht="25.5">
      <c r="A581" s="47" t="s">
        <v>110</v>
      </c>
      <c r="B581" s="47" t="s">
        <v>93</v>
      </c>
      <c r="C581" s="52" t="s">
        <v>37</v>
      </c>
      <c r="D581" s="16"/>
      <c r="E581" s="46" t="s">
        <v>80</v>
      </c>
      <c r="F581" s="93">
        <f>F582</f>
        <v>688</v>
      </c>
      <c r="G581" s="93">
        <f t="shared" si="141"/>
        <v>638</v>
      </c>
      <c r="H581" s="93">
        <f t="shared" si="141"/>
        <v>638</v>
      </c>
    </row>
    <row r="582" spans="1:8" s="37" customFormat="1" ht="63.75">
      <c r="A582" s="16" t="s">
        <v>110</v>
      </c>
      <c r="B582" s="16" t="s">
        <v>93</v>
      </c>
      <c r="C582" s="79">
        <v>1320127100</v>
      </c>
      <c r="D582" s="16"/>
      <c r="E582" s="98" t="s">
        <v>3</v>
      </c>
      <c r="F582" s="41">
        <f>F583</f>
        <v>688</v>
      </c>
      <c r="G582" s="41">
        <f>G583</f>
        <v>638</v>
      </c>
      <c r="H582" s="41">
        <f>H583</f>
        <v>638</v>
      </c>
    </row>
    <row r="583" spans="1:8" s="37" customFormat="1" ht="76.5">
      <c r="A583" s="16" t="s">
        <v>110</v>
      </c>
      <c r="B583" s="16" t="s">
        <v>93</v>
      </c>
      <c r="C583" s="79">
        <v>1320127100</v>
      </c>
      <c r="D583" s="16" t="s">
        <v>19</v>
      </c>
      <c r="E583" s="99" t="s">
        <v>360</v>
      </c>
      <c r="F583" s="41">
        <v>688</v>
      </c>
      <c r="G583" s="41">
        <v>638</v>
      </c>
      <c r="H583" s="41">
        <v>638</v>
      </c>
    </row>
    <row r="584" spans="1:8" ht="14.25">
      <c r="A584" s="35" t="s">
        <v>110</v>
      </c>
      <c r="B584" s="35" t="s">
        <v>94</v>
      </c>
      <c r="C584" s="35"/>
      <c r="D584" s="38"/>
      <c r="E584" s="50" t="s">
        <v>13</v>
      </c>
      <c r="F584" s="42">
        <f t="shared" ref="F584:G584" si="142">F585+F590</f>
        <v>36203.199999999997</v>
      </c>
      <c r="G584" s="42">
        <f t="shared" si="142"/>
        <v>18482.8</v>
      </c>
      <c r="H584" s="42">
        <f t="shared" ref="H584" si="143">H585+H590</f>
        <v>20339.899999999998</v>
      </c>
    </row>
    <row r="585" spans="1:8" ht="76.5">
      <c r="A585" s="16" t="s">
        <v>110</v>
      </c>
      <c r="B585" s="16" t="s">
        <v>94</v>
      </c>
      <c r="C585" s="21" t="s">
        <v>73</v>
      </c>
      <c r="D585" s="35"/>
      <c r="E585" s="64" t="s">
        <v>575</v>
      </c>
      <c r="F585" s="96">
        <f t="shared" ref="F585:H586" si="144">F586</f>
        <v>13017.3</v>
      </c>
      <c r="G585" s="96">
        <f t="shared" si="144"/>
        <v>13017.3</v>
      </c>
      <c r="H585" s="96">
        <f t="shared" si="144"/>
        <v>13017.3</v>
      </c>
    </row>
    <row r="586" spans="1:8" ht="25.5">
      <c r="A586" s="16" t="s">
        <v>110</v>
      </c>
      <c r="B586" s="16" t="s">
        <v>94</v>
      </c>
      <c r="C586" s="52" t="s">
        <v>74</v>
      </c>
      <c r="D586" s="35"/>
      <c r="E586" s="46" t="s">
        <v>388</v>
      </c>
      <c r="F586" s="93">
        <f t="shared" si="144"/>
        <v>13017.3</v>
      </c>
      <c r="G586" s="93">
        <f t="shared" si="144"/>
        <v>13017.3</v>
      </c>
      <c r="H586" s="93">
        <f t="shared" si="144"/>
        <v>13017.3</v>
      </c>
    </row>
    <row r="587" spans="1:8" ht="76.5">
      <c r="A587" s="16" t="s">
        <v>110</v>
      </c>
      <c r="B587" s="16" t="s">
        <v>94</v>
      </c>
      <c r="C587" s="57" t="s">
        <v>387</v>
      </c>
      <c r="D587" s="21"/>
      <c r="E587" s="98" t="s">
        <v>386</v>
      </c>
      <c r="F587" s="94">
        <f>F588+F589</f>
        <v>13017.3</v>
      </c>
      <c r="G587" s="94">
        <f>G588+G589</f>
        <v>13017.3</v>
      </c>
      <c r="H587" s="94">
        <f>H588+H589</f>
        <v>13017.3</v>
      </c>
    </row>
    <row r="588" spans="1:8" ht="38.25">
      <c r="A588" s="16" t="s">
        <v>110</v>
      </c>
      <c r="B588" s="16" t="s">
        <v>94</v>
      </c>
      <c r="C588" s="57" t="s">
        <v>387</v>
      </c>
      <c r="D588" s="82" t="s">
        <v>211</v>
      </c>
      <c r="E588" s="98" t="s">
        <v>212</v>
      </c>
      <c r="F588" s="94">
        <v>330</v>
      </c>
      <c r="G588" s="94">
        <v>330</v>
      </c>
      <c r="H588" s="94">
        <v>330</v>
      </c>
    </row>
    <row r="589" spans="1:8" ht="38.25">
      <c r="A589" s="16" t="s">
        <v>110</v>
      </c>
      <c r="B589" s="16" t="s">
        <v>94</v>
      </c>
      <c r="C589" s="57" t="s">
        <v>387</v>
      </c>
      <c r="D589" s="82" t="s">
        <v>260</v>
      </c>
      <c r="E589" s="98" t="s">
        <v>249</v>
      </c>
      <c r="F589" s="94">
        <v>12687.3</v>
      </c>
      <c r="G589" s="94">
        <v>12687.3</v>
      </c>
      <c r="H589" s="94">
        <v>12687.3</v>
      </c>
    </row>
    <row r="590" spans="1:8" ht="90">
      <c r="A590" s="5" t="s">
        <v>110</v>
      </c>
      <c r="B590" s="5" t="s">
        <v>94</v>
      </c>
      <c r="C590" s="73" t="s">
        <v>35</v>
      </c>
      <c r="D590" s="3"/>
      <c r="E590" s="141" t="s">
        <v>589</v>
      </c>
      <c r="F590" s="59">
        <f t="shared" ref="F590:H590" si="145">F591</f>
        <v>23185.9</v>
      </c>
      <c r="G590" s="59">
        <f t="shared" si="145"/>
        <v>5465.5</v>
      </c>
      <c r="H590" s="59">
        <f t="shared" si="145"/>
        <v>7322.5999999999995</v>
      </c>
    </row>
    <row r="591" spans="1:8" ht="25.5">
      <c r="A591" s="47" t="s">
        <v>110</v>
      </c>
      <c r="B591" s="47" t="s">
        <v>94</v>
      </c>
      <c r="C591" s="52" t="s">
        <v>36</v>
      </c>
      <c r="D591" s="35"/>
      <c r="E591" s="46" t="s">
        <v>83</v>
      </c>
      <c r="F591" s="93">
        <f>F592+F594+F596+F598</f>
        <v>23185.9</v>
      </c>
      <c r="G591" s="93">
        <f t="shared" ref="G591:H591" si="146">G592+G594+G596+G598</f>
        <v>5465.5</v>
      </c>
      <c r="H591" s="93">
        <f t="shared" si="146"/>
        <v>7322.5999999999995</v>
      </c>
    </row>
    <row r="592" spans="1:8" ht="39">
      <c r="A592" s="16" t="s">
        <v>110</v>
      </c>
      <c r="B592" s="16" t="s">
        <v>94</v>
      </c>
      <c r="C592" s="21" t="s">
        <v>305</v>
      </c>
      <c r="D592" s="3"/>
      <c r="E592" s="128" t="s">
        <v>202</v>
      </c>
      <c r="F592" s="41">
        <f t="shared" ref="F592:H592" si="147">F593</f>
        <v>724.6</v>
      </c>
      <c r="G592" s="41">
        <f t="shared" si="147"/>
        <v>905.8</v>
      </c>
      <c r="H592" s="41">
        <f t="shared" si="147"/>
        <v>1086.9000000000001</v>
      </c>
    </row>
    <row r="593" spans="1:8">
      <c r="A593" s="16" t="s">
        <v>110</v>
      </c>
      <c r="B593" s="16" t="s">
        <v>94</v>
      </c>
      <c r="C593" s="21" t="s">
        <v>305</v>
      </c>
      <c r="D593" s="82" t="s">
        <v>248</v>
      </c>
      <c r="E593" s="102" t="s">
        <v>247</v>
      </c>
      <c r="F593" s="41">
        <v>724.6</v>
      </c>
      <c r="G593" s="41">
        <v>905.8</v>
      </c>
      <c r="H593" s="41">
        <v>1086.9000000000001</v>
      </c>
    </row>
    <row r="594" spans="1:8" s="220" customFormat="1" ht="38.25">
      <c r="A594" s="16" t="s">
        <v>110</v>
      </c>
      <c r="B594" s="16" t="s">
        <v>94</v>
      </c>
      <c r="C594" s="21" t="s">
        <v>739</v>
      </c>
      <c r="D594" s="82"/>
      <c r="E594" s="124" t="s">
        <v>740</v>
      </c>
      <c r="F594" s="41">
        <f>F595</f>
        <v>2898.4</v>
      </c>
      <c r="G594" s="41">
        <f t="shared" ref="G594:H594" si="148">G595</f>
        <v>0</v>
      </c>
      <c r="H594" s="41">
        <f t="shared" si="148"/>
        <v>0</v>
      </c>
    </row>
    <row r="595" spans="1:8" s="220" customFormat="1">
      <c r="A595" s="16" t="s">
        <v>110</v>
      </c>
      <c r="B595" s="16" t="s">
        <v>94</v>
      </c>
      <c r="C595" s="21" t="s">
        <v>739</v>
      </c>
      <c r="D595" s="82" t="s">
        <v>248</v>
      </c>
      <c r="E595" s="102" t="s">
        <v>247</v>
      </c>
      <c r="F595" s="41">
        <v>2898.4</v>
      </c>
      <c r="G595" s="41">
        <v>0</v>
      </c>
      <c r="H595" s="41">
        <v>0</v>
      </c>
    </row>
    <row r="596" spans="1:8" ht="51">
      <c r="A596" s="16" t="s">
        <v>110</v>
      </c>
      <c r="B596" s="16" t="s">
        <v>94</v>
      </c>
      <c r="C596" s="79" t="s">
        <v>730</v>
      </c>
      <c r="D596" s="16"/>
      <c r="E596" s="98" t="s">
        <v>168</v>
      </c>
      <c r="F596" s="39">
        <f>F597</f>
        <v>5072.3</v>
      </c>
      <c r="G596" s="39">
        <f>G597</f>
        <v>1690.8</v>
      </c>
      <c r="H596" s="39">
        <f>H597</f>
        <v>3381.5</v>
      </c>
    </row>
    <row r="597" spans="1:8">
      <c r="A597" s="16" t="s">
        <v>110</v>
      </c>
      <c r="B597" s="16" t="s">
        <v>94</v>
      </c>
      <c r="C597" s="79" t="s">
        <v>730</v>
      </c>
      <c r="D597" s="82" t="s">
        <v>248</v>
      </c>
      <c r="E597" s="102" t="s">
        <v>247</v>
      </c>
      <c r="F597" s="39">
        <v>5072.3</v>
      </c>
      <c r="G597" s="39">
        <v>1690.8</v>
      </c>
      <c r="H597" s="39">
        <v>3381.5</v>
      </c>
    </row>
    <row r="598" spans="1:8" ht="51">
      <c r="A598" s="16" t="s">
        <v>110</v>
      </c>
      <c r="B598" s="16" t="s">
        <v>94</v>
      </c>
      <c r="C598" s="74" t="s">
        <v>330</v>
      </c>
      <c r="D598" s="16"/>
      <c r="E598" s="98" t="s">
        <v>317</v>
      </c>
      <c r="F598" s="94">
        <f t="shared" ref="F598:H598" si="149">F599</f>
        <v>14490.6</v>
      </c>
      <c r="G598" s="94">
        <f t="shared" si="149"/>
        <v>2868.9</v>
      </c>
      <c r="H598" s="94">
        <f t="shared" si="149"/>
        <v>2854.2</v>
      </c>
    </row>
    <row r="599" spans="1:8" ht="38.25">
      <c r="A599" s="16" t="s">
        <v>110</v>
      </c>
      <c r="B599" s="16" t="s">
        <v>94</v>
      </c>
      <c r="C599" s="74" t="s">
        <v>330</v>
      </c>
      <c r="D599" s="82" t="s">
        <v>260</v>
      </c>
      <c r="E599" s="98" t="s">
        <v>249</v>
      </c>
      <c r="F599" s="94">
        <f>2854.2+11592.5+43.9</f>
        <v>14490.6</v>
      </c>
      <c r="G599" s="94">
        <v>2868.9</v>
      </c>
      <c r="H599" s="94">
        <v>2854.2</v>
      </c>
    </row>
    <row r="600" spans="1:8" ht="15.75">
      <c r="A600" s="4" t="s">
        <v>102</v>
      </c>
      <c r="B600" s="3"/>
      <c r="C600" s="3"/>
      <c r="D600" s="3"/>
      <c r="E600" s="49" t="s">
        <v>123</v>
      </c>
      <c r="F600" s="92">
        <f t="shared" ref="F600:H602" si="150">F601</f>
        <v>6706.1</v>
      </c>
      <c r="G600" s="92">
        <f t="shared" si="150"/>
        <v>706.1</v>
      </c>
      <c r="H600" s="92">
        <f t="shared" si="150"/>
        <v>706.1</v>
      </c>
    </row>
    <row r="601" spans="1:8" s="37" customFormat="1" ht="14.25">
      <c r="A601" s="35" t="s">
        <v>102</v>
      </c>
      <c r="B601" s="35" t="s">
        <v>89</v>
      </c>
      <c r="C601" s="35"/>
      <c r="D601" s="35"/>
      <c r="E601" s="46" t="s">
        <v>6</v>
      </c>
      <c r="F601" s="42">
        <f t="shared" si="150"/>
        <v>6706.1</v>
      </c>
      <c r="G601" s="42">
        <f t="shared" si="150"/>
        <v>706.1</v>
      </c>
      <c r="H601" s="42">
        <f t="shared" si="150"/>
        <v>706.1</v>
      </c>
    </row>
    <row r="602" spans="1:8" s="37" customFormat="1" ht="89.25">
      <c r="A602" s="16" t="s">
        <v>102</v>
      </c>
      <c r="B602" s="16" t="s">
        <v>89</v>
      </c>
      <c r="C602" s="73" t="s">
        <v>59</v>
      </c>
      <c r="D602" s="35"/>
      <c r="E602" s="53" t="s">
        <v>576</v>
      </c>
      <c r="F602" s="62">
        <f t="shared" si="150"/>
        <v>6706.1</v>
      </c>
      <c r="G602" s="62">
        <f t="shared" si="150"/>
        <v>706.1</v>
      </c>
      <c r="H602" s="62">
        <f t="shared" si="150"/>
        <v>706.1</v>
      </c>
    </row>
    <row r="603" spans="1:8" s="37" customFormat="1" ht="38.25">
      <c r="A603" s="47" t="s">
        <v>102</v>
      </c>
      <c r="B603" s="47" t="s">
        <v>89</v>
      </c>
      <c r="C603" s="52" t="s">
        <v>43</v>
      </c>
      <c r="D603" s="35"/>
      <c r="E603" s="48" t="s">
        <v>201</v>
      </c>
      <c r="F603" s="58">
        <f>F604+F607+F610</f>
        <v>6706.1</v>
      </c>
      <c r="G603" s="58">
        <f t="shared" ref="G603:H603" si="151">G604+G607+G610</f>
        <v>706.1</v>
      </c>
      <c r="H603" s="58">
        <f t="shared" si="151"/>
        <v>706.1</v>
      </c>
    </row>
    <row r="604" spans="1:8" s="37" customFormat="1" ht="89.25">
      <c r="A604" s="16" t="s">
        <v>102</v>
      </c>
      <c r="B604" s="16" t="s">
        <v>89</v>
      </c>
      <c r="C604" s="21" t="s">
        <v>452</v>
      </c>
      <c r="D604" s="21"/>
      <c r="E604" s="99" t="s">
        <v>176</v>
      </c>
      <c r="F604" s="39">
        <f>SUM(F605:F606)</f>
        <v>615.1</v>
      </c>
      <c r="G604" s="39">
        <f>SUM(G606:G606)</f>
        <v>615.1</v>
      </c>
      <c r="H604" s="39">
        <f>SUM(H606:H606)</f>
        <v>615.1</v>
      </c>
    </row>
    <row r="605" spans="1:8" s="37" customFormat="1" ht="25.5">
      <c r="A605" s="16" t="s">
        <v>102</v>
      </c>
      <c r="B605" s="16" t="s">
        <v>89</v>
      </c>
      <c r="C605" s="21" t="s">
        <v>452</v>
      </c>
      <c r="D605" s="82" t="s">
        <v>64</v>
      </c>
      <c r="E605" s="55" t="s">
        <v>130</v>
      </c>
      <c r="F605" s="39">
        <v>131.30000000000001</v>
      </c>
      <c r="G605" s="39">
        <v>0</v>
      </c>
      <c r="H605" s="39">
        <v>0</v>
      </c>
    </row>
    <row r="606" spans="1:8" s="37" customFormat="1" ht="38.25">
      <c r="A606" s="16" t="s">
        <v>102</v>
      </c>
      <c r="B606" s="16" t="s">
        <v>89</v>
      </c>
      <c r="C606" s="21" t="s">
        <v>452</v>
      </c>
      <c r="D606" s="82" t="s">
        <v>211</v>
      </c>
      <c r="E606" s="98" t="s">
        <v>212</v>
      </c>
      <c r="F606" s="39">
        <f>615.1-131.3</f>
        <v>483.8</v>
      </c>
      <c r="G606" s="39">
        <v>615.1</v>
      </c>
      <c r="H606" s="39">
        <v>615.1</v>
      </c>
    </row>
    <row r="607" spans="1:8" s="37" customFormat="1" ht="63.75">
      <c r="A607" s="16" t="s">
        <v>102</v>
      </c>
      <c r="B607" s="16" t="s">
        <v>89</v>
      </c>
      <c r="C607" s="21" t="s">
        <v>453</v>
      </c>
      <c r="D607" s="21"/>
      <c r="E607" s="99" t="s">
        <v>61</v>
      </c>
      <c r="F607" s="39">
        <f>SUM(F608:F609)</f>
        <v>91</v>
      </c>
      <c r="G607" s="39">
        <f>SUM(G608:G609)</f>
        <v>91</v>
      </c>
      <c r="H607" s="39">
        <f>SUM(H608:H609)</f>
        <v>91</v>
      </c>
    </row>
    <row r="608" spans="1:8" s="37" customFormat="1" ht="25.5">
      <c r="A608" s="16" t="s">
        <v>102</v>
      </c>
      <c r="B608" s="16" t="s">
        <v>89</v>
      </c>
      <c r="C608" s="21" t="s">
        <v>453</v>
      </c>
      <c r="D608" s="82" t="s">
        <v>64</v>
      </c>
      <c r="E608" s="55" t="s">
        <v>130</v>
      </c>
      <c r="F608" s="39">
        <v>46</v>
      </c>
      <c r="G608" s="39">
        <v>46</v>
      </c>
      <c r="H608" s="39">
        <v>46</v>
      </c>
    </row>
    <row r="609" spans="1:8" ht="38.25">
      <c r="A609" s="16" t="s">
        <v>102</v>
      </c>
      <c r="B609" s="16" t="s">
        <v>89</v>
      </c>
      <c r="C609" s="21" t="s">
        <v>453</v>
      </c>
      <c r="D609" s="82" t="s">
        <v>211</v>
      </c>
      <c r="E609" s="98" t="s">
        <v>212</v>
      </c>
      <c r="F609" s="39">
        <v>45</v>
      </c>
      <c r="G609" s="39">
        <v>45</v>
      </c>
      <c r="H609" s="39">
        <v>45</v>
      </c>
    </row>
    <row r="610" spans="1:8" s="230" customFormat="1" ht="25.5">
      <c r="A610" s="16" t="s">
        <v>102</v>
      </c>
      <c r="B610" s="16" t="s">
        <v>89</v>
      </c>
      <c r="C610" s="21" t="s">
        <v>747</v>
      </c>
      <c r="D610" s="82"/>
      <c r="E610" s="98" t="s">
        <v>748</v>
      </c>
      <c r="F610" s="39">
        <f>F611</f>
        <v>6000</v>
      </c>
      <c r="G610" s="39">
        <f t="shared" ref="G610:H610" si="152">G611</f>
        <v>0</v>
      </c>
      <c r="H610" s="39">
        <f t="shared" si="152"/>
        <v>0</v>
      </c>
    </row>
    <row r="611" spans="1:8" s="230" customFormat="1" ht="38.25">
      <c r="A611" s="16" t="s">
        <v>102</v>
      </c>
      <c r="B611" s="16" t="s">
        <v>89</v>
      </c>
      <c r="C611" s="21" t="s">
        <v>747</v>
      </c>
      <c r="D611" s="82" t="s">
        <v>211</v>
      </c>
      <c r="E611" s="98" t="s">
        <v>212</v>
      </c>
      <c r="F611" s="39">
        <v>6000</v>
      </c>
      <c r="G611" s="39">
        <v>0</v>
      </c>
      <c r="H611" s="39">
        <v>0</v>
      </c>
    </row>
    <row r="612" spans="1:8" ht="30">
      <c r="A612" s="4" t="s">
        <v>122</v>
      </c>
      <c r="B612" s="3"/>
      <c r="C612" s="3"/>
      <c r="D612" s="3"/>
      <c r="E612" s="49" t="s">
        <v>8</v>
      </c>
      <c r="F612" s="92">
        <f t="shared" ref="F612:H614" si="153">F613</f>
        <v>4480.7</v>
      </c>
      <c r="G612" s="92">
        <f t="shared" si="153"/>
        <v>3538</v>
      </c>
      <c r="H612" s="92">
        <f t="shared" si="153"/>
        <v>3538</v>
      </c>
    </row>
    <row r="613" spans="1:8" ht="28.5">
      <c r="A613" s="35" t="s">
        <v>122</v>
      </c>
      <c r="B613" s="35" t="s">
        <v>94</v>
      </c>
      <c r="C613" s="35"/>
      <c r="D613" s="35"/>
      <c r="E613" s="50" t="s">
        <v>14</v>
      </c>
      <c r="F613" s="40">
        <f t="shared" si="153"/>
        <v>4480.7</v>
      </c>
      <c r="G613" s="40">
        <f t="shared" si="153"/>
        <v>3538</v>
      </c>
      <c r="H613" s="40">
        <f t="shared" si="153"/>
        <v>3538</v>
      </c>
    </row>
    <row r="614" spans="1:8" s="20" customFormat="1" ht="90">
      <c r="A614" s="16" t="s">
        <v>122</v>
      </c>
      <c r="B614" s="16" t="s">
        <v>94</v>
      </c>
      <c r="C614" s="74">
        <v>400000000</v>
      </c>
      <c r="D614" s="30"/>
      <c r="E614" s="141" t="s">
        <v>579</v>
      </c>
      <c r="F614" s="96">
        <f t="shared" si="153"/>
        <v>4480.7</v>
      </c>
      <c r="G614" s="96">
        <f t="shared" si="153"/>
        <v>3538</v>
      </c>
      <c r="H614" s="96">
        <f t="shared" si="153"/>
        <v>3538</v>
      </c>
    </row>
    <row r="615" spans="1:8" s="20" customFormat="1" ht="51.75">
      <c r="A615" s="16" t="s">
        <v>122</v>
      </c>
      <c r="B615" s="16" t="s">
        <v>94</v>
      </c>
      <c r="C615" s="75">
        <v>420000000</v>
      </c>
      <c r="D615" s="30"/>
      <c r="E615" s="46" t="s">
        <v>166</v>
      </c>
      <c r="F615" s="93">
        <f>F616+F618+F620+F622+F624+F626</f>
        <v>4480.7</v>
      </c>
      <c r="G615" s="93">
        <f t="shared" ref="G615:H615" si="154">G616+G618+G620+G622+G624+G626</f>
        <v>3538</v>
      </c>
      <c r="H615" s="93">
        <f t="shared" si="154"/>
        <v>3538</v>
      </c>
    </row>
    <row r="616" spans="1:8" s="20" customFormat="1" ht="51">
      <c r="A616" s="16" t="s">
        <v>122</v>
      </c>
      <c r="B616" s="16" t="s">
        <v>94</v>
      </c>
      <c r="C616" s="74" t="s">
        <v>477</v>
      </c>
      <c r="D616" s="16"/>
      <c r="E616" s="98" t="s">
        <v>352</v>
      </c>
      <c r="F616" s="41">
        <f>F617</f>
        <v>600</v>
      </c>
      <c r="G616" s="41">
        <f t="shared" ref="G616:H616" si="155">G617</f>
        <v>300</v>
      </c>
      <c r="H616" s="41">
        <f t="shared" si="155"/>
        <v>300</v>
      </c>
    </row>
    <row r="617" spans="1:8" s="20" customFormat="1" ht="77.25">
      <c r="A617" s="16" t="s">
        <v>122</v>
      </c>
      <c r="B617" s="16" t="s">
        <v>94</v>
      </c>
      <c r="C617" s="74" t="s">
        <v>477</v>
      </c>
      <c r="D617" s="16" t="s">
        <v>19</v>
      </c>
      <c r="E617" s="99" t="s">
        <v>360</v>
      </c>
      <c r="F617" s="41">
        <v>600</v>
      </c>
      <c r="G617" s="41">
        <v>300</v>
      </c>
      <c r="H617" s="41">
        <v>300</v>
      </c>
    </row>
    <row r="618" spans="1:8" s="20" customFormat="1" ht="66.75" customHeight="1">
      <c r="A618" s="16" t="s">
        <v>122</v>
      </c>
      <c r="B618" s="16" t="s">
        <v>94</v>
      </c>
      <c r="C618" s="74">
        <v>420123230</v>
      </c>
      <c r="D618" s="16"/>
      <c r="E618" s="166" t="s">
        <v>667</v>
      </c>
      <c r="F618" s="41">
        <f>F619</f>
        <v>1620</v>
      </c>
      <c r="G618" s="41">
        <f t="shared" ref="G618:H618" si="156">G619</f>
        <v>1300</v>
      </c>
      <c r="H618" s="41">
        <f t="shared" si="156"/>
        <v>1300</v>
      </c>
    </row>
    <row r="619" spans="1:8" s="20" customFormat="1" ht="38.25">
      <c r="A619" s="16" t="s">
        <v>122</v>
      </c>
      <c r="B619" s="16" t="s">
        <v>94</v>
      </c>
      <c r="C619" s="74">
        <v>420123230</v>
      </c>
      <c r="D619" s="82" t="s">
        <v>211</v>
      </c>
      <c r="E619" s="98" t="s">
        <v>212</v>
      </c>
      <c r="F619" s="41">
        <f>1200+420</f>
        <v>1620</v>
      </c>
      <c r="G619" s="41">
        <v>1300</v>
      </c>
      <c r="H619" s="41">
        <v>1300</v>
      </c>
    </row>
    <row r="620" spans="1:8" s="20" customFormat="1" ht="39">
      <c r="A620" s="16" t="s">
        <v>122</v>
      </c>
      <c r="B620" s="16" t="s">
        <v>94</v>
      </c>
      <c r="C620" s="135" t="s">
        <v>725</v>
      </c>
      <c r="D620" s="1"/>
      <c r="E620" s="134" t="s">
        <v>478</v>
      </c>
      <c r="F620" s="41">
        <f>F621</f>
        <v>925.9</v>
      </c>
      <c r="G620" s="41">
        <f t="shared" ref="G620:H620" si="157">G621</f>
        <v>925.9</v>
      </c>
      <c r="H620" s="41">
        <f t="shared" si="157"/>
        <v>925.9</v>
      </c>
    </row>
    <row r="621" spans="1:8" s="20" customFormat="1" ht="77.25">
      <c r="A621" s="16" t="s">
        <v>122</v>
      </c>
      <c r="B621" s="16" t="s">
        <v>94</v>
      </c>
      <c r="C621" s="135" t="s">
        <v>725</v>
      </c>
      <c r="D621" s="16" t="s">
        <v>19</v>
      </c>
      <c r="E621" s="99" t="s">
        <v>360</v>
      </c>
      <c r="F621" s="41">
        <f>926.8-0.9</f>
        <v>925.9</v>
      </c>
      <c r="G621" s="41">
        <f t="shared" ref="G621:H621" si="158">926.8-0.9</f>
        <v>925.9</v>
      </c>
      <c r="H621" s="41">
        <f t="shared" si="158"/>
        <v>925.9</v>
      </c>
    </row>
    <row r="622" spans="1:8" s="20" customFormat="1" ht="42" customHeight="1">
      <c r="A622" s="16" t="s">
        <v>122</v>
      </c>
      <c r="B622" s="16" t="s">
        <v>94</v>
      </c>
      <c r="C622" s="74" t="s">
        <v>479</v>
      </c>
      <c r="D622" s="16"/>
      <c r="E622" s="99" t="s">
        <v>480</v>
      </c>
      <c r="F622" s="41">
        <f>F623</f>
        <v>100</v>
      </c>
      <c r="G622" s="41">
        <f t="shared" ref="G622:H622" si="159">G623</f>
        <v>0</v>
      </c>
      <c r="H622" s="41">
        <f t="shared" si="159"/>
        <v>0</v>
      </c>
    </row>
    <row r="623" spans="1:8" s="20" customFormat="1" ht="77.25">
      <c r="A623" s="16" t="s">
        <v>122</v>
      </c>
      <c r="B623" s="16" t="s">
        <v>94</v>
      </c>
      <c r="C623" s="74" t="s">
        <v>479</v>
      </c>
      <c r="D623" s="16" t="s">
        <v>19</v>
      </c>
      <c r="E623" s="99" t="s">
        <v>360</v>
      </c>
      <c r="F623" s="41">
        <v>100</v>
      </c>
      <c r="G623" s="41">
        <v>0</v>
      </c>
      <c r="H623" s="41">
        <v>0</v>
      </c>
    </row>
    <row r="624" spans="1:8" s="20" customFormat="1" ht="76.5">
      <c r="A624" s="16" t="s">
        <v>122</v>
      </c>
      <c r="B624" s="16" t="s">
        <v>94</v>
      </c>
      <c r="C624" s="74">
        <v>420223235</v>
      </c>
      <c r="D624" s="30"/>
      <c r="E624" s="98" t="s">
        <v>665</v>
      </c>
      <c r="F624" s="41">
        <f>F625</f>
        <v>686.3</v>
      </c>
      <c r="G624" s="41">
        <f>G625</f>
        <v>575.29999999999995</v>
      </c>
      <c r="H624" s="41">
        <f>H625</f>
        <v>575.29999999999995</v>
      </c>
    </row>
    <row r="625" spans="1:8" s="20" customFormat="1" ht="38.25">
      <c r="A625" s="16" t="s">
        <v>122</v>
      </c>
      <c r="B625" s="16" t="s">
        <v>94</v>
      </c>
      <c r="C625" s="74">
        <v>420223235</v>
      </c>
      <c r="D625" s="82" t="s">
        <v>211</v>
      </c>
      <c r="E625" s="98" t="s">
        <v>212</v>
      </c>
      <c r="F625" s="41">
        <f>575.3+111</f>
        <v>686.3</v>
      </c>
      <c r="G625" s="41">
        <v>575.29999999999995</v>
      </c>
      <c r="H625" s="41">
        <v>575.29999999999995</v>
      </c>
    </row>
    <row r="626" spans="1:8" ht="62.25" customHeight="1">
      <c r="A626" s="16" t="s">
        <v>122</v>
      </c>
      <c r="B626" s="16" t="s">
        <v>94</v>
      </c>
      <c r="C626" s="74">
        <v>420223240</v>
      </c>
      <c r="D626" s="82"/>
      <c r="E626" s="98" t="s">
        <v>664</v>
      </c>
      <c r="F626" s="41">
        <f>F627</f>
        <v>548.5</v>
      </c>
      <c r="G626" s="41">
        <f t="shared" ref="G626:H626" si="160">G627</f>
        <v>436.8</v>
      </c>
      <c r="H626" s="41">
        <f t="shared" si="160"/>
        <v>436.8</v>
      </c>
    </row>
    <row r="627" spans="1:8" ht="38.25">
      <c r="A627" s="16" t="s">
        <v>122</v>
      </c>
      <c r="B627" s="16" t="s">
        <v>94</v>
      </c>
      <c r="C627" s="74">
        <v>420223240</v>
      </c>
      <c r="D627" s="82" t="s">
        <v>211</v>
      </c>
      <c r="E627" s="98" t="s">
        <v>212</v>
      </c>
      <c r="F627" s="41">
        <f>436.8+111.7</f>
        <v>548.5</v>
      </c>
      <c r="G627" s="41">
        <v>436.8</v>
      </c>
      <c r="H627" s="41">
        <v>436.8</v>
      </c>
    </row>
    <row r="628" spans="1:8" ht="47.25">
      <c r="A628" s="4" t="s">
        <v>9</v>
      </c>
      <c r="B628" s="5"/>
      <c r="C628" s="1"/>
      <c r="D628" s="1"/>
      <c r="E628" s="10" t="s">
        <v>604</v>
      </c>
      <c r="F628" s="96">
        <f>F629</f>
        <v>25</v>
      </c>
      <c r="G628" s="96">
        <f t="shared" ref="G628:H631" si="161">G629</f>
        <v>0</v>
      </c>
      <c r="H628" s="96">
        <f t="shared" si="161"/>
        <v>0</v>
      </c>
    </row>
    <row r="629" spans="1:8" ht="25.5">
      <c r="A629" s="47" t="s">
        <v>9</v>
      </c>
      <c r="B629" s="47" t="s">
        <v>88</v>
      </c>
      <c r="C629" s="23"/>
      <c r="D629" s="23"/>
      <c r="E629" s="48" t="s">
        <v>605</v>
      </c>
      <c r="F629" s="93">
        <f>F630</f>
        <v>25</v>
      </c>
      <c r="G629" s="93">
        <f t="shared" si="161"/>
        <v>0</v>
      </c>
      <c r="H629" s="93">
        <f t="shared" si="161"/>
        <v>0</v>
      </c>
    </row>
    <row r="630" spans="1:8" ht="38.25">
      <c r="A630" s="82" t="s">
        <v>9</v>
      </c>
      <c r="B630" s="82" t="s">
        <v>88</v>
      </c>
      <c r="C630" s="82" t="s">
        <v>24</v>
      </c>
      <c r="D630" s="82"/>
      <c r="E630" s="99" t="s">
        <v>38</v>
      </c>
      <c r="F630" s="39">
        <f>F631</f>
        <v>25</v>
      </c>
      <c r="G630" s="39">
        <f t="shared" si="161"/>
        <v>0</v>
      </c>
      <c r="H630" s="39">
        <f t="shared" si="161"/>
        <v>0</v>
      </c>
    </row>
    <row r="631" spans="1:8" ht="25.5">
      <c r="A631" s="82" t="s">
        <v>9</v>
      </c>
      <c r="B631" s="82" t="s">
        <v>88</v>
      </c>
      <c r="C631" s="1">
        <v>9940026500</v>
      </c>
      <c r="D631" s="1"/>
      <c r="E631" s="99" t="s">
        <v>606</v>
      </c>
      <c r="F631" s="39">
        <f>F632</f>
        <v>25</v>
      </c>
      <c r="G631" s="39">
        <f t="shared" si="161"/>
        <v>0</v>
      </c>
      <c r="H631" s="39">
        <f t="shared" si="161"/>
        <v>0</v>
      </c>
    </row>
    <row r="632" spans="1:8">
      <c r="A632" s="82" t="s">
        <v>9</v>
      </c>
      <c r="B632" s="82" t="s">
        <v>88</v>
      </c>
      <c r="C632" s="1">
        <v>9940026500</v>
      </c>
      <c r="D632" s="82" t="s">
        <v>607</v>
      </c>
      <c r="E632" s="1" t="s">
        <v>608</v>
      </c>
      <c r="F632" s="39">
        <v>25</v>
      </c>
      <c r="G632" s="39">
        <v>0</v>
      </c>
      <c r="H632" s="39">
        <v>0</v>
      </c>
    </row>
  </sheetData>
  <mergeCells count="9">
    <mergeCell ref="A16:H16"/>
    <mergeCell ref="A19:A21"/>
    <mergeCell ref="B19:B21"/>
    <mergeCell ref="C19:C21"/>
    <mergeCell ref="D19:D21"/>
    <mergeCell ref="E19:E21"/>
    <mergeCell ref="F19:H19"/>
    <mergeCell ref="F20:F21"/>
    <mergeCell ref="G20:H20"/>
  </mergeCells>
  <pageMargins left="0.7" right="0.7" top="0.75" bottom="0.75" header="0.3" footer="0.3"/>
  <pageSetup paperSize="9"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sheetPr codeName="Лист3"/>
  <dimension ref="A1:M733"/>
  <sheetViews>
    <sheetView view="pageBreakPreview" topLeftCell="B1" zoomScale="60" zoomScaleNormal="100" workbookViewId="0">
      <selection activeCell="G3" sqref="G3"/>
    </sheetView>
  </sheetViews>
  <sheetFormatPr defaultColWidth="9.140625" defaultRowHeight="12.75"/>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8" width="12.42578125" customWidth="1"/>
    <col min="9" max="9" width="11" customWidth="1"/>
    <col min="10" max="10" width="10.7109375" customWidth="1"/>
  </cols>
  <sheetData>
    <row r="1" spans="1:10">
      <c r="G1" s="85" t="s">
        <v>568</v>
      </c>
    </row>
    <row r="2" spans="1:10">
      <c r="G2" s="85" t="s">
        <v>569</v>
      </c>
    </row>
    <row r="3" spans="1:10">
      <c r="G3" s="85" t="s">
        <v>783</v>
      </c>
    </row>
    <row r="4" spans="1:10">
      <c r="G4" s="85" t="s">
        <v>625</v>
      </c>
    </row>
    <row r="5" spans="1:10">
      <c r="G5" s="85" t="s">
        <v>692</v>
      </c>
    </row>
    <row r="6" spans="1:10">
      <c r="G6" s="85" t="s">
        <v>143</v>
      </c>
    </row>
    <row r="7" spans="1:10">
      <c r="G7" s="85" t="s">
        <v>660</v>
      </c>
    </row>
    <row r="8" spans="1:10">
      <c r="G8" s="85"/>
    </row>
    <row r="9" spans="1:10" s="111" customFormat="1">
      <c r="B9" s="266" t="s">
        <v>86</v>
      </c>
      <c r="C9" s="266"/>
      <c r="G9" s="85" t="s">
        <v>568</v>
      </c>
      <c r="H9" s="86"/>
      <c r="I9" s="86"/>
      <c r="J9" s="86"/>
    </row>
    <row r="10" spans="1:10" s="111" customFormat="1">
      <c r="B10" s="267" t="s">
        <v>136</v>
      </c>
      <c r="C10" s="267"/>
      <c r="G10" s="85" t="s">
        <v>370</v>
      </c>
      <c r="H10" s="85"/>
      <c r="I10" s="86"/>
      <c r="J10" s="86"/>
    </row>
    <row r="11" spans="1:10" s="111" customFormat="1">
      <c r="B11" s="266" t="s">
        <v>129</v>
      </c>
      <c r="C11" s="266"/>
      <c r="G11" s="85" t="s">
        <v>695</v>
      </c>
      <c r="H11" s="85"/>
      <c r="I11" s="86"/>
      <c r="J11" s="86"/>
    </row>
    <row r="12" spans="1:10">
      <c r="G12" s="85" t="s">
        <v>143</v>
      </c>
      <c r="H12" s="85"/>
      <c r="I12" s="86"/>
      <c r="J12" s="86"/>
    </row>
    <row r="13" spans="1:10">
      <c r="G13" s="85" t="s">
        <v>660</v>
      </c>
      <c r="H13" s="85"/>
      <c r="I13" s="86"/>
      <c r="J13" s="86"/>
    </row>
    <row r="14" spans="1:10">
      <c r="G14" s="85"/>
      <c r="H14" s="85"/>
      <c r="I14" s="86"/>
      <c r="J14" s="86"/>
    </row>
    <row r="15" spans="1:10">
      <c r="G15" s="7"/>
      <c r="H15" s="7"/>
    </row>
    <row r="16" spans="1:10" ht="79.5" customHeight="1">
      <c r="A16" s="244" t="s">
        <v>696</v>
      </c>
      <c r="B16" s="264"/>
      <c r="C16" s="264"/>
      <c r="D16" s="264"/>
      <c r="E16" s="264"/>
      <c r="F16" s="264"/>
      <c r="G16" s="264"/>
      <c r="H16" s="264"/>
      <c r="I16" s="265"/>
      <c r="J16" s="265"/>
    </row>
    <row r="17" spans="1:10" ht="15">
      <c r="A17" s="109"/>
      <c r="B17" s="110"/>
      <c r="C17" s="110"/>
      <c r="D17" s="110"/>
      <c r="E17" s="110"/>
      <c r="F17" s="110"/>
      <c r="G17" s="110"/>
      <c r="H17" s="110"/>
    </row>
    <row r="18" spans="1:10">
      <c r="B18" s="270" t="s">
        <v>128</v>
      </c>
      <c r="C18" s="248" t="s">
        <v>117</v>
      </c>
      <c r="D18" s="248" t="s">
        <v>118</v>
      </c>
      <c r="E18" s="248" t="s">
        <v>119</v>
      </c>
      <c r="F18" s="248" t="s">
        <v>113</v>
      </c>
      <c r="G18" s="248" t="s">
        <v>90</v>
      </c>
      <c r="H18" s="263" t="s">
        <v>27</v>
      </c>
      <c r="I18" s="243"/>
      <c r="J18" s="243"/>
    </row>
    <row r="19" spans="1:10">
      <c r="A19" s="268" t="s">
        <v>87</v>
      </c>
      <c r="B19" s="243"/>
      <c r="C19" s="249"/>
      <c r="D19" s="249"/>
      <c r="E19" s="249"/>
      <c r="F19" s="249"/>
      <c r="G19" s="249"/>
      <c r="H19" s="254" t="s">
        <v>468</v>
      </c>
      <c r="I19" s="243" t="s">
        <v>140</v>
      </c>
      <c r="J19" s="243"/>
    </row>
    <row r="20" spans="1:10">
      <c r="A20" s="269"/>
      <c r="B20" s="243"/>
      <c r="C20" s="250"/>
      <c r="D20" s="250"/>
      <c r="E20" s="250"/>
      <c r="F20" s="250"/>
      <c r="G20" s="250"/>
      <c r="H20" s="255"/>
      <c r="I20" s="143" t="s">
        <v>594</v>
      </c>
      <c r="J20" s="143" t="s">
        <v>661</v>
      </c>
    </row>
    <row r="21" spans="1:10">
      <c r="A21" s="2">
        <v>1</v>
      </c>
      <c r="B21" s="69">
        <v>1</v>
      </c>
      <c r="C21" s="69">
        <v>2</v>
      </c>
      <c r="D21" s="69">
        <v>3</v>
      </c>
      <c r="E21" s="69">
        <v>4</v>
      </c>
      <c r="F21" s="69">
        <v>5</v>
      </c>
      <c r="G21" s="69">
        <v>6</v>
      </c>
      <c r="H21" s="69">
        <v>7</v>
      </c>
      <c r="I21" s="69">
        <v>8</v>
      </c>
      <c r="J21" s="69">
        <v>9</v>
      </c>
    </row>
    <row r="22" spans="1:10" ht="18">
      <c r="A22" s="12"/>
      <c r="B22" s="25"/>
      <c r="C22" s="12"/>
      <c r="D22" s="12"/>
      <c r="E22" s="12"/>
      <c r="F22" s="12"/>
      <c r="G22" s="9" t="s">
        <v>92</v>
      </c>
      <c r="H22" s="59">
        <f>H23+H33+H42+H457+H604+H717</f>
        <v>1643120.6999999997</v>
      </c>
      <c r="I22" s="59">
        <f>I23+I33+I42+I457+I604+I717</f>
        <v>1140440.0000000002</v>
      </c>
      <c r="J22" s="59">
        <f>J23+J33+J42+J457+J604+J717</f>
        <v>1142218.7000000002</v>
      </c>
    </row>
    <row r="23" spans="1:10" ht="36">
      <c r="A23" s="3">
        <v>1</v>
      </c>
      <c r="B23" s="91">
        <v>936</v>
      </c>
      <c r="C23" s="13"/>
      <c r="D23" s="13"/>
      <c r="E23" s="13"/>
      <c r="F23" s="13"/>
      <c r="G23" s="14" t="s">
        <v>138</v>
      </c>
      <c r="H23" s="92">
        <f t="shared" ref="H23:J26" si="0">H24</f>
        <v>4542.8</v>
      </c>
      <c r="I23" s="92">
        <f t="shared" si="0"/>
        <v>4420.3</v>
      </c>
      <c r="J23" s="92">
        <f t="shared" si="0"/>
        <v>4420.3</v>
      </c>
    </row>
    <row r="24" spans="1:10" ht="18.75" customHeight="1">
      <c r="A24" s="3"/>
      <c r="B24" s="91"/>
      <c r="C24" s="4" t="s">
        <v>88</v>
      </c>
      <c r="D24" s="11"/>
      <c r="E24" s="11"/>
      <c r="F24" s="11"/>
      <c r="G24" s="49" t="s">
        <v>91</v>
      </c>
      <c r="H24" s="92">
        <f t="shared" si="0"/>
        <v>4542.8</v>
      </c>
      <c r="I24" s="92">
        <f t="shared" si="0"/>
        <v>4420.3</v>
      </c>
      <c r="J24" s="92">
        <f t="shared" si="0"/>
        <v>4420.3</v>
      </c>
    </row>
    <row r="25" spans="1:10" ht="64.5">
      <c r="A25" s="29"/>
      <c r="B25" s="24"/>
      <c r="C25" s="30" t="s">
        <v>88</v>
      </c>
      <c r="D25" s="30" t="s">
        <v>93</v>
      </c>
      <c r="E25" s="31"/>
      <c r="F25" s="31"/>
      <c r="G25" s="48" t="s">
        <v>127</v>
      </c>
      <c r="H25" s="43">
        <f t="shared" si="0"/>
        <v>4542.8</v>
      </c>
      <c r="I25" s="43">
        <f t="shared" si="0"/>
        <v>4420.3</v>
      </c>
      <c r="J25" s="43">
        <f t="shared" si="0"/>
        <v>4420.3</v>
      </c>
    </row>
    <row r="26" spans="1:10" ht="25.5">
      <c r="A26" s="1"/>
      <c r="B26" s="25"/>
      <c r="C26" s="16" t="s">
        <v>88</v>
      </c>
      <c r="D26" s="16" t="s">
        <v>93</v>
      </c>
      <c r="E26" s="79">
        <v>9900000000</v>
      </c>
      <c r="F26" s="21"/>
      <c r="G26" s="55" t="s">
        <v>145</v>
      </c>
      <c r="H26" s="41">
        <f t="shared" si="0"/>
        <v>4542.8</v>
      </c>
      <c r="I26" s="41">
        <f t="shared" si="0"/>
        <v>4420.3</v>
      </c>
      <c r="J26" s="41">
        <f t="shared" si="0"/>
        <v>4420.3</v>
      </c>
    </row>
    <row r="27" spans="1:10" ht="38.25">
      <c r="A27" s="1"/>
      <c r="B27" s="25"/>
      <c r="C27" s="16" t="s">
        <v>88</v>
      </c>
      <c r="D27" s="16" t="s">
        <v>93</v>
      </c>
      <c r="E27" s="79">
        <v>9990000000</v>
      </c>
      <c r="F27" s="16"/>
      <c r="G27" s="54" t="s">
        <v>28</v>
      </c>
      <c r="H27" s="41">
        <f t="shared" ref="H27" si="1">H28+H30</f>
        <v>4542.8</v>
      </c>
      <c r="I27" s="41">
        <f t="shared" ref="I27:J27" si="2">I28+I30</f>
        <v>4420.3</v>
      </c>
      <c r="J27" s="41">
        <f t="shared" si="2"/>
        <v>4420.3</v>
      </c>
    </row>
    <row r="28" spans="1:10">
      <c r="A28" s="1"/>
      <c r="B28" s="25"/>
      <c r="C28" s="16" t="s">
        <v>88</v>
      </c>
      <c r="D28" s="16" t="s">
        <v>93</v>
      </c>
      <c r="E28" s="79">
        <v>9990022400</v>
      </c>
      <c r="F28" s="16"/>
      <c r="G28" s="98" t="s">
        <v>139</v>
      </c>
      <c r="H28" s="41">
        <f>H29</f>
        <v>1714.7</v>
      </c>
      <c r="I28" s="41">
        <f>I29</f>
        <v>1652.8</v>
      </c>
      <c r="J28" s="41">
        <f>J29</f>
        <v>1652.8</v>
      </c>
    </row>
    <row r="29" spans="1:10" ht="38.25">
      <c r="A29" s="1"/>
      <c r="B29" s="25"/>
      <c r="C29" s="16" t="s">
        <v>88</v>
      </c>
      <c r="D29" s="16" t="s">
        <v>93</v>
      </c>
      <c r="E29" s="79">
        <v>9990022400</v>
      </c>
      <c r="F29" s="16" t="s">
        <v>62</v>
      </c>
      <c r="G29" s="55" t="s">
        <v>63</v>
      </c>
      <c r="H29" s="39">
        <f>1652.8+61.9</f>
        <v>1714.7</v>
      </c>
      <c r="I29" s="39">
        <v>1652.8</v>
      </c>
      <c r="J29" s="39">
        <v>1652.8</v>
      </c>
    </row>
    <row r="30" spans="1:10" ht="25.5">
      <c r="A30" s="1"/>
      <c r="B30" s="25"/>
      <c r="C30" s="16" t="s">
        <v>88</v>
      </c>
      <c r="D30" s="16" t="s">
        <v>93</v>
      </c>
      <c r="E30" s="79">
        <v>9990022500</v>
      </c>
      <c r="F30" s="21"/>
      <c r="G30" s="99" t="s">
        <v>593</v>
      </c>
      <c r="H30" s="41">
        <f>SUM(H31:H32)</f>
        <v>2828.1</v>
      </c>
      <c r="I30" s="41">
        <f>SUM(I31:I32)</f>
        <v>2767.5</v>
      </c>
      <c r="J30" s="41">
        <f>SUM(J31:J32)</f>
        <v>2767.5</v>
      </c>
    </row>
    <row r="31" spans="1:10" ht="38.25">
      <c r="A31" s="1"/>
      <c r="B31" s="25"/>
      <c r="C31" s="16" t="s">
        <v>88</v>
      </c>
      <c r="D31" s="16" t="s">
        <v>93</v>
      </c>
      <c r="E31" s="79">
        <v>9990022500</v>
      </c>
      <c r="F31" s="16" t="s">
        <v>62</v>
      </c>
      <c r="G31" s="55" t="s">
        <v>63</v>
      </c>
      <c r="H31" s="39">
        <f>2650.5+60.6</f>
        <v>2711.1</v>
      </c>
      <c r="I31" s="39">
        <v>2650.5</v>
      </c>
      <c r="J31" s="39">
        <v>2650.5</v>
      </c>
    </row>
    <row r="32" spans="1:10" ht="38.25">
      <c r="A32" s="1"/>
      <c r="B32" s="25"/>
      <c r="C32" s="16" t="s">
        <v>88</v>
      </c>
      <c r="D32" s="16" t="s">
        <v>93</v>
      </c>
      <c r="E32" s="79">
        <v>9990022500</v>
      </c>
      <c r="F32" s="82" t="s">
        <v>211</v>
      </c>
      <c r="G32" s="98" t="s">
        <v>212</v>
      </c>
      <c r="H32" s="39">
        <v>117</v>
      </c>
      <c r="I32" s="39">
        <v>117</v>
      </c>
      <c r="J32" s="39">
        <v>117</v>
      </c>
    </row>
    <row r="33" spans="1:10" ht="47.25">
      <c r="A33" s="1"/>
      <c r="B33" s="91">
        <v>939</v>
      </c>
      <c r="C33" s="13"/>
      <c r="D33" s="13"/>
      <c r="E33" s="13"/>
      <c r="F33" s="13"/>
      <c r="G33" s="10" t="s">
        <v>200</v>
      </c>
      <c r="H33" s="92">
        <f t="shared" ref="H33:J33" si="3">H34</f>
        <v>2035.8000000000002</v>
      </c>
      <c r="I33" s="92">
        <f t="shared" si="3"/>
        <v>1964.2</v>
      </c>
      <c r="J33" s="92">
        <f t="shared" si="3"/>
        <v>1964.2</v>
      </c>
    </row>
    <row r="34" spans="1:10" ht="18" customHeight="1">
      <c r="A34" s="1"/>
      <c r="B34" s="91"/>
      <c r="C34" s="4" t="s">
        <v>88</v>
      </c>
      <c r="D34" s="11"/>
      <c r="E34" s="11"/>
      <c r="F34" s="11"/>
      <c r="G34" s="49" t="s">
        <v>91</v>
      </c>
      <c r="H34" s="92">
        <f t="shared" ref="H34:J34" si="4">H35</f>
        <v>2035.8000000000002</v>
      </c>
      <c r="I34" s="92">
        <f t="shared" si="4"/>
        <v>1964.2</v>
      </c>
      <c r="J34" s="92">
        <f t="shared" si="4"/>
        <v>1964.2</v>
      </c>
    </row>
    <row r="35" spans="1:10" ht="49.5" customHeight="1">
      <c r="A35" s="1"/>
      <c r="B35" s="24"/>
      <c r="C35" s="30" t="s">
        <v>88</v>
      </c>
      <c r="D35" s="30" t="s">
        <v>96</v>
      </c>
      <c r="E35" s="31"/>
      <c r="F35" s="31"/>
      <c r="G35" s="46" t="s">
        <v>125</v>
      </c>
      <c r="H35" s="93">
        <f t="shared" ref="H35:J35" si="5">H36</f>
        <v>2035.8000000000002</v>
      </c>
      <c r="I35" s="93">
        <f t="shared" si="5"/>
        <v>1964.2</v>
      </c>
      <c r="J35" s="93">
        <f t="shared" si="5"/>
        <v>1964.2</v>
      </c>
    </row>
    <row r="36" spans="1:10" ht="38.25">
      <c r="A36" s="1"/>
      <c r="B36" s="24"/>
      <c r="C36" s="16" t="s">
        <v>88</v>
      </c>
      <c r="D36" s="82" t="s">
        <v>96</v>
      </c>
      <c r="E36" s="79">
        <v>9990000000</v>
      </c>
      <c r="F36" s="16"/>
      <c r="G36" s="54" t="s">
        <v>28</v>
      </c>
      <c r="H36" s="39">
        <f>H37+H39</f>
        <v>2035.8000000000002</v>
      </c>
      <c r="I36" s="39">
        <f t="shared" ref="I36:J36" si="6">I37+I39</f>
        <v>1964.2</v>
      </c>
      <c r="J36" s="39">
        <f t="shared" si="6"/>
        <v>1964.2</v>
      </c>
    </row>
    <row r="37" spans="1:10" s="168" customFormat="1" ht="25.5">
      <c r="A37" s="1"/>
      <c r="B37" s="24"/>
      <c r="C37" s="16" t="s">
        <v>88</v>
      </c>
      <c r="D37" s="16" t="s">
        <v>96</v>
      </c>
      <c r="E37" s="79">
        <v>9990022350</v>
      </c>
      <c r="F37" s="16"/>
      <c r="G37" s="98" t="s">
        <v>668</v>
      </c>
      <c r="H37" s="39">
        <f>H38</f>
        <v>1291.4000000000001</v>
      </c>
      <c r="I37" s="39">
        <f t="shared" ref="I37:J37" si="7">I38</f>
        <v>1291.4000000000001</v>
      </c>
      <c r="J37" s="39">
        <f t="shared" si="7"/>
        <v>1291.4000000000001</v>
      </c>
    </row>
    <row r="38" spans="1:10" s="168" customFormat="1" ht="38.25">
      <c r="A38" s="1"/>
      <c r="B38" s="24"/>
      <c r="C38" s="16" t="s">
        <v>88</v>
      </c>
      <c r="D38" s="16" t="s">
        <v>96</v>
      </c>
      <c r="E38" s="79">
        <v>9990022350</v>
      </c>
      <c r="F38" s="16" t="s">
        <v>62</v>
      </c>
      <c r="G38" s="167" t="s">
        <v>78</v>
      </c>
      <c r="H38" s="39">
        <v>1291.4000000000001</v>
      </c>
      <c r="I38" s="39">
        <v>1291.4000000000001</v>
      </c>
      <c r="J38" s="39">
        <v>1291.4000000000001</v>
      </c>
    </row>
    <row r="39" spans="1:10" ht="25.5">
      <c r="A39" s="1"/>
      <c r="B39" s="25"/>
      <c r="C39" s="16" t="s">
        <v>88</v>
      </c>
      <c r="D39" s="82" t="s">
        <v>96</v>
      </c>
      <c r="E39" s="79">
        <v>9990022300</v>
      </c>
      <c r="F39" s="21"/>
      <c r="G39" s="99" t="s">
        <v>200</v>
      </c>
      <c r="H39" s="41">
        <f>H40+H41</f>
        <v>744.4</v>
      </c>
      <c r="I39" s="41">
        <f>I40+I41</f>
        <v>672.8</v>
      </c>
      <c r="J39" s="41">
        <f>J40+J41</f>
        <v>672.8</v>
      </c>
    </row>
    <row r="40" spans="1:10" ht="38.25">
      <c r="A40" s="1"/>
      <c r="B40" s="25"/>
      <c r="C40" s="16" t="s">
        <v>88</v>
      </c>
      <c r="D40" s="82" t="s">
        <v>96</v>
      </c>
      <c r="E40" s="79">
        <v>9990022300</v>
      </c>
      <c r="F40" s="16" t="s">
        <v>62</v>
      </c>
      <c r="G40" s="99" t="s">
        <v>78</v>
      </c>
      <c r="H40" s="39">
        <v>694.3</v>
      </c>
      <c r="I40" s="39">
        <v>669.3</v>
      </c>
      <c r="J40" s="39">
        <v>669.3</v>
      </c>
    </row>
    <row r="41" spans="1:10" ht="38.25">
      <c r="A41" s="1"/>
      <c r="B41" s="25"/>
      <c r="C41" s="16" t="s">
        <v>88</v>
      </c>
      <c r="D41" s="82" t="s">
        <v>96</v>
      </c>
      <c r="E41" s="79">
        <v>9990022300</v>
      </c>
      <c r="F41" s="82" t="s">
        <v>211</v>
      </c>
      <c r="G41" s="98" t="s">
        <v>212</v>
      </c>
      <c r="H41" s="39">
        <v>50.1</v>
      </c>
      <c r="I41" s="39">
        <v>3.5</v>
      </c>
      <c r="J41" s="39">
        <v>3.5</v>
      </c>
    </row>
    <row r="42" spans="1:10" s="8" customFormat="1" ht="54">
      <c r="A42" s="3">
        <v>2</v>
      </c>
      <c r="B42" s="91">
        <v>937</v>
      </c>
      <c r="C42" s="13"/>
      <c r="D42" s="13"/>
      <c r="E42" s="13"/>
      <c r="F42" s="13"/>
      <c r="G42" s="14" t="s">
        <v>196</v>
      </c>
      <c r="H42" s="59">
        <f>H43+H106+H150+H258+H412+H439</f>
        <v>812575.09999999986</v>
      </c>
      <c r="I42" s="59">
        <f>I43+I106+I150+I258+I412+I439</f>
        <v>363896.3</v>
      </c>
      <c r="J42" s="59">
        <f>J43+J106+J150+J258+J412+J439</f>
        <v>359479.00000000006</v>
      </c>
    </row>
    <row r="43" spans="1:10" ht="15.75">
      <c r="A43" s="3"/>
      <c r="B43" s="91"/>
      <c r="C43" s="4" t="s">
        <v>88</v>
      </c>
      <c r="D43" s="11"/>
      <c r="E43" s="11"/>
      <c r="F43" s="11"/>
      <c r="G43" s="15" t="s">
        <v>91</v>
      </c>
      <c r="H43" s="92">
        <f>H44+H49+H59+H64</f>
        <v>263129.5</v>
      </c>
      <c r="I43" s="92">
        <f>I44+I49+I59+I64</f>
        <v>107510.7</v>
      </c>
      <c r="J43" s="92">
        <f>J44+J49+J59+J64</f>
        <v>107582.20000000001</v>
      </c>
    </row>
    <row r="44" spans="1:10" ht="51.75">
      <c r="A44" s="3"/>
      <c r="B44" s="91"/>
      <c r="C44" s="30" t="s">
        <v>88</v>
      </c>
      <c r="D44" s="30" t="s">
        <v>89</v>
      </c>
      <c r="E44" s="30"/>
      <c r="F44" s="30"/>
      <c r="G44" s="46" t="s">
        <v>17</v>
      </c>
      <c r="H44" s="40">
        <f t="shared" ref="H44:J44" si="8">H45</f>
        <v>2347.7000000000003</v>
      </c>
      <c r="I44" s="40">
        <f t="shared" si="8"/>
        <v>2266.3000000000002</v>
      </c>
      <c r="J44" s="40">
        <f t="shared" si="8"/>
        <v>2266.3000000000002</v>
      </c>
    </row>
    <row r="45" spans="1:10" ht="25.5">
      <c r="A45" s="3"/>
      <c r="B45" s="91"/>
      <c r="C45" s="16" t="s">
        <v>88</v>
      </c>
      <c r="D45" s="16" t="s">
        <v>89</v>
      </c>
      <c r="E45" s="79">
        <v>9900000000</v>
      </c>
      <c r="F45" s="16"/>
      <c r="G45" s="55" t="s">
        <v>144</v>
      </c>
      <c r="H45" s="41">
        <f t="shared" ref="H45" si="9">H47</f>
        <v>2347.7000000000003</v>
      </c>
      <c r="I45" s="41">
        <f t="shared" ref="I45:J45" si="10">I47</f>
        <v>2266.3000000000002</v>
      </c>
      <c r="J45" s="41">
        <f t="shared" si="10"/>
        <v>2266.3000000000002</v>
      </c>
    </row>
    <row r="46" spans="1:10" ht="38.25">
      <c r="A46" s="3"/>
      <c r="B46" s="91"/>
      <c r="C46" s="16" t="s">
        <v>88</v>
      </c>
      <c r="D46" s="16" t="s">
        <v>89</v>
      </c>
      <c r="E46" s="79">
        <v>9980000000</v>
      </c>
      <c r="F46" s="16"/>
      <c r="G46" s="54" t="s">
        <v>29</v>
      </c>
      <c r="H46" s="41">
        <f>H47</f>
        <v>2347.7000000000003</v>
      </c>
      <c r="I46" s="41">
        <f>I47</f>
        <v>2266.3000000000002</v>
      </c>
      <c r="J46" s="41">
        <f>J47</f>
        <v>2266.3000000000002</v>
      </c>
    </row>
    <row r="47" spans="1:10" ht="15.75">
      <c r="A47" s="3"/>
      <c r="B47" s="91"/>
      <c r="C47" s="16" t="s">
        <v>88</v>
      </c>
      <c r="D47" s="16" t="s">
        <v>89</v>
      </c>
      <c r="E47" s="79">
        <v>9980022100</v>
      </c>
      <c r="F47" s="16"/>
      <c r="G47" s="99" t="s">
        <v>114</v>
      </c>
      <c r="H47" s="39">
        <f>H48</f>
        <v>2347.7000000000003</v>
      </c>
      <c r="I47" s="39">
        <f t="shared" ref="I47:J47" si="11">I48</f>
        <v>2266.3000000000002</v>
      </c>
      <c r="J47" s="39">
        <f t="shared" si="11"/>
        <v>2266.3000000000002</v>
      </c>
    </row>
    <row r="48" spans="1:10" ht="39">
      <c r="A48" s="3"/>
      <c r="B48" s="91"/>
      <c r="C48" s="16" t="s">
        <v>88</v>
      </c>
      <c r="D48" s="16" t="s">
        <v>89</v>
      </c>
      <c r="E48" s="79">
        <v>9980022100</v>
      </c>
      <c r="F48" s="16" t="s">
        <v>62</v>
      </c>
      <c r="G48" s="99" t="s">
        <v>78</v>
      </c>
      <c r="H48" s="39">
        <f>2266.3+81.4</f>
        <v>2347.7000000000003</v>
      </c>
      <c r="I48" s="39">
        <v>2266.3000000000002</v>
      </c>
      <c r="J48" s="39">
        <v>2266.3000000000002</v>
      </c>
    </row>
    <row r="49" spans="1:10" s="26" customFormat="1" ht="76.5">
      <c r="A49" s="23"/>
      <c r="B49" s="24"/>
      <c r="C49" s="30" t="s">
        <v>88</v>
      </c>
      <c r="D49" s="30" t="s">
        <v>94</v>
      </c>
      <c r="E49" s="30"/>
      <c r="F49" s="30"/>
      <c r="G49" s="46" t="s">
        <v>124</v>
      </c>
      <c r="H49" s="40">
        <f t="shared" ref="H49:J49" si="12">H50</f>
        <v>58045.099999999991</v>
      </c>
      <c r="I49" s="40">
        <f t="shared" si="12"/>
        <v>56289.899999999994</v>
      </c>
      <c r="J49" s="40">
        <f t="shared" si="12"/>
        <v>56293.7</v>
      </c>
    </row>
    <row r="50" spans="1:10" ht="25.5">
      <c r="A50" s="1"/>
      <c r="B50" s="25"/>
      <c r="C50" s="16" t="s">
        <v>88</v>
      </c>
      <c r="D50" s="16" t="s">
        <v>94</v>
      </c>
      <c r="E50" s="79">
        <v>9900000000</v>
      </c>
      <c r="F50" s="16"/>
      <c r="G50" s="55" t="s">
        <v>144</v>
      </c>
      <c r="H50" s="39">
        <f>H51+H54</f>
        <v>58045.099999999991</v>
      </c>
      <c r="I50" s="39">
        <f>I51+I54</f>
        <v>56289.899999999994</v>
      </c>
      <c r="J50" s="39">
        <f>J51+J54</f>
        <v>56293.7</v>
      </c>
    </row>
    <row r="51" spans="1:10" ht="25.5">
      <c r="A51" s="1"/>
      <c r="B51" s="25"/>
      <c r="C51" s="16" t="s">
        <v>88</v>
      </c>
      <c r="D51" s="16" t="s">
        <v>94</v>
      </c>
      <c r="E51" s="79">
        <v>9930000000</v>
      </c>
      <c r="F51" s="16"/>
      <c r="G51" s="22" t="s">
        <v>40</v>
      </c>
      <c r="H51" s="39">
        <f t="shared" ref="H51:J52" si="13">H52</f>
        <v>478.1</v>
      </c>
      <c r="I51" s="39">
        <f t="shared" si="13"/>
        <v>481.7</v>
      </c>
      <c r="J51" s="39">
        <f t="shared" si="13"/>
        <v>485.5</v>
      </c>
    </row>
    <row r="52" spans="1:10" ht="63.75">
      <c r="A52" s="1"/>
      <c r="B52" s="25"/>
      <c r="C52" s="16" t="s">
        <v>88</v>
      </c>
      <c r="D52" s="16" t="s">
        <v>94</v>
      </c>
      <c r="E52" s="79">
        <v>9930010510</v>
      </c>
      <c r="F52" s="16"/>
      <c r="G52" s="22" t="s">
        <v>15</v>
      </c>
      <c r="H52" s="39">
        <f>H53</f>
        <v>478.1</v>
      </c>
      <c r="I52" s="39">
        <f t="shared" si="13"/>
        <v>481.7</v>
      </c>
      <c r="J52" s="39">
        <f t="shared" si="13"/>
        <v>485.5</v>
      </c>
    </row>
    <row r="53" spans="1:10" ht="38.25">
      <c r="A53" s="1"/>
      <c r="B53" s="25"/>
      <c r="C53" s="16" t="s">
        <v>88</v>
      </c>
      <c r="D53" s="16" t="s">
        <v>94</v>
      </c>
      <c r="E53" s="79">
        <v>9930010510</v>
      </c>
      <c r="F53" s="16" t="s">
        <v>62</v>
      </c>
      <c r="G53" s="102" t="s">
        <v>63</v>
      </c>
      <c r="H53" s="39">
        <v>478.1</v>
      </c>
      <c r="I53" s="39">
        <v>481.7</v>
      </c>
      <c r="J53" s="39">
        <v>485.5</v>
      </c>
    </row>
    <row r="54" spans="1:10" ht="38.25">
      <c r="A54" s="1"/>
      <c r="B54" s="25"/>
      <c r="C54" s="16" t="s">
        <v>88</v>
      </c>
      <c r="D54" s="16" t="s">
        <v>94</v>
      </c>
      <c r="E54" s="79">
        <v>9980000000</v>
      </c>
      <c r="F54" s="16"/>
      <c r="G54" s="54" t="s">
        <v>29</v>
      </c>
      <c r="H54" s="39">
        <f t="shared" ref="H54:J54" si="14">H55</f>
        <v>57566.999999999993</v>
      </c>
      <c r="I54" s="39">
        <f t="shared" si="14"/>
        <v>55808.2</v>
      </c>
      <c r="J54" s="39">
        <f t="shared" si="14"/>
        <v>55808.2</v>
      </c>
    </row>
    <row r="55" spans="1:10">
      <c r="A55" s="1"/>
      <c r="B55" s="25"/>
      <c r="C55" s="16" t="s">
        <v>88</v>
      </c>
      <c r="D55" s="16" t="s">
        <v>94</v>
      </c>
      <c r="E55" s="238">
        <v>9980022200</v>
      </c>
      <c r="F55" s="21"/>
      <c r="G55" s="237" t="s">
        <v>115</v>
      </c>
      <c r="H55" s="39">
        <f>SUM(H56:H58)</f>
        <v>57566.999999999993</v>
      </c>
      <c r="I55" s="39">
        <f t="shared" ref="I55:J55" si="15">SUM(I56:I58)</f>
        <v>55808.2</v>
      </c>
      <c r="J55" s="39">
        <f t="shared" si="15"/>
        <v>55808.2</v>
      </c>
    </row>
    <row r="56" spans="1:10" ht="38.25">
      <c r="A56" s="1"/>
      <c r="B56" s="25"/>
      <c r="C56" s="16" t="s">
        <v>88</v>
      </c>
      <c r="D56" s="16" t="s">
        <v>94</v>
      </c>
      <c r="E56" s="238">
        <v>9980022200</v>
      </c>
      <c r="F56" s="16" t="s">
        <v>62</v>
      </c>
      <c r="G56" s="55" t="s">
        <v>63</v>
      </c>
      <c r="H56" s="39">
        <f>53934.1+1687.7-27.8</f>
        <v>55593.999999999993</v>
      </c>
      <c r="I56" s="39">
        <v>53934.1</v>
      </c>
      <c r="J56" s="39">
        <v>53934.1</v>
      </c>
    </row>
    <row r="57" spans="1:10" ht="38.25">
      <c r="A57" s="1"/>
      <c r="B57" s="25"/>
      <c r="C57" s="16" t="s">
        <v>88</v>
      </c>
      <c r="D57" s="16" t="s">
        <v>94</v>
      </c>
      <c r="E57" s="238">
        <v>9980022200</v>
      </c>
      <c r="F57" s="82" t="s">
        <v>211</v>
      </c>
      <c r="G57" s="98" t="s">
        <v>212</v>
      </c>
      <c r="H57" s="39">
        <f>1874.1+71.1</f>
        <v>1945.1999999999998</v>
      </c>
      <c r="I57" s="39">
        <v>1874.1</v>
      </c>
      <c r="J57" s="39">
        <v>1874.1</v>
      </c>
    </row>
    <row r="58" spans="1:10" s="239" customFormat="1" ht="38.25">
      <c r="A58" s="1"/>
      <c r="B58" s="25"/>
      <c r="C58" s="16" t="s">
        <v>88</v>
      </c>
      <c r="D58" s="16" t="s">
        <v>94</v>
      </c>
      <c r="E58" s="238">
        <v>9980022200</v>
      </c>
      <c r="F58" s="82" t="s">
        <v>260</v>
      </c>
      <c r="G58" s="98" t="s">
        <v>249</v>
      </c>
      <c r="H58" s="39">
        <v>27.8</v>
      </c>
      <c r="I58" s="39">
        <v>0</v>
      </c>
      <c r="J58" s="39">
        <v>0</v>
      </c>
    </row>
    <row r="59" spans="1:10" ht="14.25">
      <c r="A59" s="1"/>
      <c r="B59" s="25"/>
      <c r="C59" s="35" t="s">
        <v>88</v>
      </c>
      <c r="D59" s="35" t="s">
        <v>95</v>
      </c>
      <c r="E59" s="35"/>
      <c r="F59" s="35"/>
      <c r="G59" s="46" t="s">
        <v>288</v>
      </c>
      <c r="H59" s="42">
        <f t="shared" ref="H59:J59" si="16">SUM(H60)</f>
        <v>8.3000000000000007</v>
      </c>
      <c r="I59" s="42">
        <f t="shared" si="16"/>
        <v>8.6</v>
      </c>
      <c r="J59" s="42">
        <f t="shared" si="16"/>
        <v>98</v>
      </c>
    </row>
    <row r="60" spans="1:10" ht="25.5">
      <c r="A60" s="1"/>
      <c r="B60" s="25"/>
      <c r="C60" s="16" t="s">
        <v>88</v>
      </c>
      <c r="D60" s="82" t="s">
        <v>95</v>
      </c>
      <c r="E60" s="79">
        <v>9900000000</v>
      </c>
      <c r="F60" s="16"/>
      <c r="G60" s="55" t="s">
        <v>145</v>
      </c>
      <c r="H60" s="39">
        <f t="shared" ref="H60:J62" si="17">H61</f>
        <v>8.3000000000000007</v>
      </c>
      <c r="I60" s="39">
        <f t="shared" si="17"/>
        <v>8.6</v>
      </c>
      <c r="J60" s="39">
        <f t="shared" si="17"/>
        <v>98</v>
      </c>
    </row>
    <row r="61" spans="1:10" ht="25.5">
      <c r="A61" s="1"/>
      <c r="B61" s="25"/>
      <c r="C61" s="16" t="s">
        <v>88</v>
      </c>
      <c r="D61" s="82" t="s">
        <v>95</v>
      </c>
      <c r="E61" s="79">
        <v>9930000000</v>
      </c>
      <c r="F61" s="16"/>
      <c r="G61" s="22" t="s">
        <v>40</v>
      </c>
      <c r="H61" s="39">
        <f t="shared" si="17"/>
        <v>8.3000000000000007</v>
      </c>
      <c r="I61" s="39">
        <f t="shared" si="17"/>
        <v>8.6</v>
      </c>
      <c r="J61" s="39">
        <f t="shared" si="17"/>
        <v>98</v>
      </c>
    </row>
    <row r="62" spans="1:10" ht="63.75">
      <c r="A62" s="1"/>
      <c r="B62" s="25"/>
      <c r="C62" s="16" t="s">
        <v>88</v>
      </c>
      <c r="D62" s="82" t="s">
        <v>95</v>
      </c>
      <c r="E62" s="79">
        <v>9930051200</v>
      </c>
      <c r="F62" s="16"/>
      <c r="G62" s="54" t="s">
        <v>281</v>
      </c>
      <c r="H62" s="107">
        <f t="shared" si="17"/>
        <v>8.3000000000000007</v>
      </c>
      <c r="I62" s="39">
        <f t="shared" si="17"/>
        <v>8.6</v>
      </c>
      <c r="J62" s="39">
        <f t="shared" si="17"/>
        <v>98</v>
      </c>
    </row>
    <row r="63" spans="1:10" ht="38.25">
      <c r="A63" s="1"/>
      <c r="B63" s="25"/>
      <c r="C63" s="16" t="s">
        <v>88</v>
      </c>
      <c r="D63" s="82" t="s">
        <v>95</v>
      </c>
      <c r="E63" s="79">
        <v>9930051200</v>
      </c>
      <c r="F63" s="82" t="s">
        <v>211</v>
      </c>
      <c r="G63" s="98" t="s">
        <v>212</v>
      </c>
      <c r="H63" s="107">
        <v>8.3000000000000007</v>
      </c>
      <c r="I63" s="107">
        <v>8.6</v>
      </c>
      <c r="J63" s="107">
        <v>98</v>
      </c>
    </row>
    <row r="64" spans="1:10" s="26" customFormat="1" ht="17.25" customHeight="1">
      <c r="A64" s="23"/>
      <c r="B64" s="24"/>
      <c r="C64" s="30" t="s">
        <v>88</v>
      </c>
      <c r="D64" s="30" t="s">
        <v>9</v>
      </c>
      <c r="E64" s="33"/>
      <c r="F64" s="33"/>
      <c r="G64" s="46" t="s">
        <v>97</v>
      </c>
      <c r="H64" s="40">
        <f>H65+H87</f>
        <v>202728.40000000002</v>
      </c>
      <c r="I64" s="40">
        <f>I65+I87</f>
        <v>48945.9</v>
      </c>
      <c r="J64" s="40">
        <f>J65+J87</f>
        <v>48924.200000000004</v>
      </c>
    </row>
    <row r="65" spans="1:10" ht="89.25">
      <c r="A65" s="1"/>
      <c r="B65" s="25"/>
      <c r="C65" s="16" t="s">
        <v>88</v>
      </c>
      <c r="D65" s="16" t="s">
        <v>9</v>
      </c>
      <c r="E65" s="73" t="s">
        <v>69</v>
      </c>
      <c r="F65" s="16"/>
      <c r="G65" s="142" t="s">
        <v>580</v>
      </c>
      <c r="H65" s="96">
        <f t="shared" ref="H65:J65" si="18">H66</f>
        <v>150376.5</v>
      </c>
      <c r="I65" s="96">
        <f t="shared" si="18"/>
        <v>7940</v>
      </c>
      <c r="J65" s="96">
        <f t="shared" si="18"/>
        <v>7916.2</v>
      </c>
    </row>
    <row r="66" spans="1:10" ht="38.25">
      <c r="A66" s="1"/>
      <c r="B66" s="25"/>
      <c r="C66" s="16" t="s">
        <v>88</v>
      </c>
      <c r="D66" s="16" t="s">
        <v>9</v>
      </c>
      <c r="E66" s="52" t="s">
        <v>70</v>
      </c>
      <c r="F66" s="16"/>
      <c r="G66" s="48" t="s">
        <v>157</v>
      </c>
      <c r="H66" s="93">
        <f>H67+H70</f>
        <v>150376.5</v>
      </c>
      <c r="I66" s="93">
        <f t="shared" ref="I66:J66" si="19">I67+I70</f>
        <v>7940</v>
      </c>
      <c r="J66" s="93">
        <f t="shared" si="19"/>
        <v>7916.2</v>
      </c>
    </row>
    <row r="67" spans="1:10" ht="38.25">
      <c r="A67" s="1"/>
      <c r="B67" s="25"/>
      <c r="C67" s="16" t="s">
        <v>88</v>
      </c>
      <c r="D67" s="16" t="s">
        <v>9</v>
      </c>
      <c r="E67" s="21" t="s">
        <v>242</v>
      </c>
      <c r="F67" s="16"/>
      <c r="G67" s="99" t="s">
        <v>243</v>
      </c>
      <c r="H67" s="39">
        <f t="shared" ref="H67:J68" si="20">H68</f>
        <v>250</v>
      </c>
      <c r="I67" s="39">
        <f t="shared" si="20"/>
        <v>250</v>
      </c>
      <c r="J67" s="39">
        <f t="shared" si="20"/>
        <v>250</v>
      </c>
    </row>
    <row r="68" spans="1:10" ht="38.25">
      <c r="A68" s="1"/>
      <c r="B68" s="25"/>
      <c r="C68" s="16" t="s">
        <v>88</v>
      </c>
      <c r="D68" s="16" t="s">
        <v>9</v>
      </c>
      <c r="E68" s="82" t="s">
        <v>461</v>
      </c>
      <c r="F68" s="16"/>
      <c r="G68" s="97" t="s">
        <v>158</v>
      </c>
      <c r="H68" s="41">
        <f t="shared" si="20"/>
        <v>250</v>
      </c>
      <c r="I68" s="41">
        <f t="shared" si="20"/>
        <v>250</v>
      </c>
      <c r="J68" s="41">
        <f t="shared" si="20"/>
        <v>250</v>
      </c>
    </row>
    <row r="69" spans="1:10" ht="38.25">
      <c r="A69" s="1"/>
      <c r="B69" s="25"/>
      <c r="C69" s="16" t="s">
        <v>88</v>
      </c>
      <c r="D69" s="16" t="s">
        <v>9</v>
      </c>
      <c r="E69" s="82" t="s">
        <v>461</v>
      </c>
      <c r="F69" s="82" t="s">
        <v>211</v>
      </c>
      <c r="G69" s="98" t="s">
        <v>212</v>
      </c>
      <c r="H69" s="41">
        <v>250</v>
      </c>
      <c r="I69" s="41">
        <v>250</v>
      </c>
      <c r="J69" s="41">
        <v>250</v>
      </c>
    </row>
    <row r="70" spans="1:10" ht="63.75">
      <c r="A70" s="1"/>
      <c r="B70" s="25"/>
      <c r="C70" s="16" t="s">
        <v>88</v>
      </c>
      <c r="D70" s="16" t="s">
        <v>9</v>
      </c>
      <c r="E70" s="21" t="s">
        <v>244</v>
      </c>
      <c r="F70" s="82"/>
      <c r="G70" s="99" t="s">
        <v>245</v>
      </c>
      <c r="H70" s="41">
        <f>H71+H73+H75+H77+H79+H81+H83+H85</f>
        <v>150126.5</v>
      </c>
      <c r="I70" s="41">
        <f>I71+I73+I75</f>
        <v>7690</v>
      </c>
      <c r="J70" s="41">
        <f>J71+J73+J75</f>
        <v>7666.2</v>
      </c>
    </row>
    <row r="71" spans="1:10" ht="51">
      <c r="A71" s="1"/>
      <c r="B71" s="25"/>
      <c r="C71" s="16" t="s">
        <v>88</v>
      </c>
      <c r="D71" s="16" t="s">
        <v>9</v>
      </c>
      <c r="E71" s="135" t="s">
        <v>462</v>
      </c>
      <c r="F71" s="16"/>
      <c r="G71" s="97" t="s">
        <v>159</v>
      </c>
      <c r="H71" s="41">
        <f>H72</f>
        <v>100</v>
      </c>
      <c r="I71" s="41">
        <f>I72</f>
        <v>100</v>
      </c>
      <c r="J71" s="41">
        <f>J72</f>
        <v>100</v>
      </c>
    </row>
    <row r="72" spans="1:10" ht="38.25">
      <c r="A72" s="1"/>
      <c r="B72" s="25"/>
      <c r="C72" s="16" t="s">
        <v>88</v>
      </c>
      <c r="D72" s="16" t="s">
        <v>9</v>
      </c>
      <c r="E72" s="135" t="s">
        <v>462</v>
      </c>
      <c r="F72" s="82" t="s">
        <v>211</v>
      </c>
      <c r="G72" s="98" t="s">
        <v>212</v>
      </c>
      <c r="H72" s="41">
        <v>100</v>
      </c>
      <c r="I72" s="41">
        <v>100</v>
      </c>
      <c r="J72" s="41">
        <v>100</v>
      </c>
    </row>
    <row r="73" spans="1:10" ht="76.5">
      <c r="A73" s="1"/>
      <c r="B73" s="25"/>
      <c r="C73" s="16" t="s">
        <v>88</v>
      </c>
      <c r="D73" s="16" t="s">
        <v>9</v>
      </c>
      <c r="E73" s="135" t="s">
        <v>463</v>
      </c>
      <c r="F73" s="16"/>
      <c r="G73" s="97" t="s">
        <v>160</v>
      </c>
      <c r="H73" s="41">
        <f>H74</f>
        <v>173.5</v>
      </c>
      <c r="I73" s="41">
        <f>I74</f>
        <v>100</v>
      </c>
      <c r="J73" s="41">
        <f>J74</f>
        <v>100</v>
      </c>
    </row>
    <row r="74" spans="1:10" ht="38.25">
      <c r="A74" s="1"/>
      <c r="B74" s="25"/>
      <c r="C74" s="16" t="s">
        <v>88</v>
      </c>
      <c r="D74" s="16" t="s">
        <v>9</v>
      </c>
      <c r="E74" s="135" t="s">
        <v>463</v>
      </c>
      <c r="F74" s="82" t="s">
        <v>211</v>
      </c>
      <c r="G74" s="98" t="s">
        <v>212</v>
      </c>
      <c r="H74" s="41">
        <v>173.5</v>
      </c>
      <c r="I74" s="41">
        <v>100</v>
      </c>
      <c r="J74" s="41">
        <v>100</v>
      </c>
    </row>
    <row r="75" spans="1:10" ht="38.25">
      <c r="A75" s="1"/>
      <c r="B75" s="25"/>
      <c r="C75" s="16" t="s">
        <v>88</v>
      </c>
      <c r="D75" s="16" t="s">
        <v>9</v>
      </c>
      <c r="E75" s="74">
        <v>310223174</v>
      </c>
      <c r="F75" s="16"/>
      <c r="G75" s="97" t="s">
        <v>161</v>
      </c>
      <c r="H75" s="41">
        <f>SUM(H76:H76)</f>
        <v>13233.699999999999</v>
      </c>
      <c r="I75" s="41">
        <f>SUM(I76:I76)</f>
        <v>7490</v>
      </c>
      <c r="J75" s="41">
        <f>SUM(J76:J76)</f>
        <v>7466.2</v>
      </c>
    </row>
    <row r="76" spans="1:10" ht="38.25">
      <c r="A76" s="1"/>
      <c r="B76" s="25"/>
      <c r="C76" s="16" t="s">
        <v>88</v>
      </c>
      <c r="D76" s="16" t="s">
        <v>9</v>
      </c>
      <c r="E76" s="74">
        <v>310223174</v>
      </c>
      <c r="F76" s="82" t="s">
        <v>211</v>
      </c>
      <c r="G76" s="98" t="s">
        <v>212</v>
      </c>
      <c r="H76" s="41">
        <f>9728.9+4.8+1000+2500</f>
        <v>13233.699999999999</v>
      </c>
      <c r="I76" s="41">
        <v>7490</v>
      </c>
      <c r="J76" s="41">
        <v>7466.2</v>
      </c>
    </row>
    <row r="77" spans="1:10" s="236" customFormat="1" ht="63.75">
      <c r="A77" s="1"/>
      <c r="B77" s="25"/>
      <c r="C77" s="16" t="s">
        <v>88</v>
      </c>
      <c r="D77" s="16" t="s">
        <v>9</v>
      </c>
      <c r="E77" s="21" t="s">
        <v>778</v>
      </c>
      <c r="F77" s="35"/>
      <c r="G77" s="170" t="s">
        <v>686</v>
      </c>
      <c r="H77" s="1">
        <f>H78</f>
        <v>6352.2</v>
      </c>
      <c r="I77" s="39">
        <f t="shared" ref="I77:J77" si="21">I78</f>
        <v>0</v>
      </c>
      <c r="J77" s="39">
        <f t="shared" si="21"/>
        <v>0</v>
      </c>
    </row>
    <row r="78" spans="1:10" s="236" customFormat="1" ht="38.25">
      <c r="A78" s="1"/>
      <c r="B78" s="25"/>
      <c r="C78" s="16" t="s">
        <v>88</v>
      </c>
      <c r="D78" s="16" t="s">
        <v>9</v>
      </c>
      <c r="E78" s="21" t="s">
        <v>778</v>
      </c>
      <c r="F78" s="82" t="s">
        <v>211</v>
      </c>
      <c r="G78" s="98" t="s">
        <v>212</v>
      </c>
      <c r="H78" s="1">
        <v>6352.2</v>
      </c>
      <c r="I78" s="39">
        <v>0</v>
      </c>
      <c r="J78" s="39">
        <v>0</v>
      </c>
    </row>
    <row r="79" spans="1:10" s="236" customFormat="1" ht="51">
      <c r="A79" s="1"/>
      <c r="B79" s="25"/>
      <c r="C79" s="16" t="s">
        <v>88</v>
      </c>
      <c r="D79" s="16" t="s">
        <v>9</v>
      </c>
      <c r="E79" s="21" t="s">
        <v>777</v>
      </c>
      <c r="F79" s="82"/>
      <c r="G79" s="177" t="s">
        <v>773</v>
      </c>
      <c r="H79" s="41">
        <f>H80</f>
        <v>25408.7</v>
      </c>
      <c r="I79" s="41">
        <f t="shared" ref="I79:J79" si="22">I80</f>
        <v>0</v>
      </c>
      <c r="J79" s="41">
        <f t="shared" si="22"/>
        <v>0</v>
      </c>
    </row>
    <row r="80" spans="1:10" s="236" customFormat="1" ht="38.25">
      <c r="A80" s="1"/>
      <c r="B80" s="25"/>
      <c r="C80" s="16" t="s">
        <v>88</v>
      </c>
      <c r="D80" s="16" t="s">
        <v>9</v>
      </c>
      <c r="E80" s="21" t="s">
        <v>777</v>
      </c>
      <c r="F80" s="82" t="s">
        <v>211</v>
      </c>
      <c r="G80" s="98" t="s">
        <v>212</v>
      </c>
      <c r="H80" s="41">
        <v>25408.7</v>
      </c>
      <c r="I80" s="39">
        <v>0</v>
      </c>
      <c r="J80" s="39">
        <v>0</v>
      </c>
    </row>
    <row r="81" spans="1:10" s="236" customFormat="1" ht="38.25">
      <c r="A81" s="1"/>
      <c r="B81" s="25"/>
      <c r="C81" s="16" t="s">
        <v>88</v>
      </c>
      <c r="D81" s="16" t="s">
        <v>9</v>
      </c>
      <c r="E81" s="162" t="s">
        <v>779</v>
      </c>
      <c r="F81" s="21"/>
      <c r="G81" s="98" t="s">
        <v>772</v>
      </c>
      <c r="H81" s="94">
        <f>H82</f>
        <v>101333.4</v>
      </c>
      <c r="I81" s="94">
        <f t="shared" ref="I81:J81" si="23">I82</f>
        <v>0</v>
      </c>
      <c r="J81" s="94">
        <f t="shared" si="23"/>
        <v>0</v>
      </c>
    </row>
    <row r="82" spans="1:10" s="236" customFormat="1">
      <c r="A82" s="1"/>
      <c r="B82" s="25"/>
      <c r="C82" s="16" t="s">
        <v>88</v>
      </c>
      <c r="D82" s="16" t="s">
        <v>9</v>
      </c>
      <c r="E82" s="162" t="s">
        <v>779</v>
      </c>
      <c r="F82" s="21" t="s">
        <v>225</v>
      </c>
      <c r="G82" s="98" t="s">
        <v>224</v>
      </c>
      <c r="H82" s="94">
        <v>101333.4</v>
      </c>
      <c r="I82" s="41">
        <v>0</v>
      </c>
      <c r="J82" s="41">
        <v>0</v>
      </c>
    </row>
    <row r="83" spans="1:10" s="236" customFormat="1" ht="51">
      <c r="A83" s="1"/>
      <c r="B83" s="25"/>
      <c r="C83" s="16" t="s">
        <v>88</v>
      </c>
      <c r="D83" s="16" t="s">
        <v>9</v>
      </c>
      <c r="E83" s="162" t="s">
        <v>780</v>
      </c>
      <c r="F83" s="21"/>
      <c r="G83" s="98" t="s">
        <v>746</v>
      </c>
      <c r="H83" s="94">
        <f>H84</f>
        <v>3172.5</v>
      </c>
      <c r="I83" s="94">
        <f t="shared" ref="I83:J83" si="24">I84</f>
        <v>0</v>
      </c>
      <c r="J83" s="94">
        <f t="shared" si="24"/>
        <v>0</v>
      </c>
    </row>
    <row r="84" spans="1:10" s="236" customFormat="1" ht="38.25">
      <c r="A84" s="1"/>
      <c r="B84" s="25"/>
      <c r="C84" s="16" t="s">
        <v>88</v>
      </c>
      <c r="D84" s="16" t="s">
        <v>9</v>
      </c>
      <c r="E84" s="162" t="s">
        <v>780</v>
      </c>
      <c r="F84" s="82" t="s">
        <v>211</v>
      </c>
      <c r="G84" s="98" t="s">
        <v>212</v>
      </c>
      <c r="H84" s="94">
        <v>3172.5</v>
      </c>
      <c r="I84" s="41">
        <v>0</v>
      </c>
      <c r="J84" s="41">
        <v>0</v>
      </c>
    </row>
    <row r="85" spans="1:10" s="236" customFormat="1" ht="51">
      <c r="A85" s="1"/>
      <c r="B85" s="25"/>
      <c r="C85" s="16" t="s">
        <v>88</v>
      </c>
      <c r="D85" s="16" t="s">
        <v>9</v>
      </c>
      <c r="E85" s="162" t="s">
        <v>781</v>
      </c>
      <c r="F85" s="82"/>
      <c r="G85" s="98" t="s">
        <v>774</v>
      </c>
      <c r="H85" s="41">
        <f>H86</f>
        <v>352.5</v>
      </c>
      <c r="I85" s="94">
        <f t="shared" ref="I85:J85" si="25">I86</f>
        <v>0</v>
      </c>
      <c r="J85" s="94">
        <f t="shared" si="25"/>
        <v>0</v>
      </c>
    </row>
    <row r="86" spans="1:10" s="236" customFormat="1" ht="38.25">
      <c r="A86" s="1"/>
      <c r="B86" s="25"/>
      <c r="C86" s="16" t="s">
        <v>88</v>
      </c>
      <c r="D86" s="16" t="s">
        <v>9</v>
      </c>
      <c r="E86" s="162" t="s">
        <v>781</v>
      </c>
      <c r="F86" s="82" t="s">
        <v>211</v>
      </c>
      <c r="G86" s="98" t="s">
        <v>212</v>
      </c>
      <c r="H86" s="41">
        <v>352.5</v>
      </c>
      <c r="I86" s="41">
        <v>0</v>
      </c>
      <c r="J86" s="41">
        <v>0</v>
      </c>
    </row>
    <row r="87" spans="1:10" ht="25.5">
      <c r="A87" s="1"/>
      <c r="B87" s="25"/>
      <c r="C87" s="5" t="s">
        <v>88</v>
      </c>
      <c r="D87" s="5" t="s">
        <v>9</v>
      </c>
      <c r="E87" s="83">
        <v>9900000000</v>
      </c>
      <c r="F87" s="5"/>
      <c r="G87" s="84" t="s">
        <v>144</v>
      </c>
      <c r="H87" s="96">
        <f>H88+H92+H97</f>
        <v>52351.900000000009</v>
      </c>
      <c r="I87" s="96">
        <f t="shared" ref="I87:J87" si="26">I88+I92+I97</f>
        <v>41005.9</v>
      </c>
      <c r="J87" s="96">
        <f t="shared" si="26"/>
        <v>41008.000000000007</v>
      </c>
    </row>
    <row r="88" spans="1:10" ht="25.5">
      <c r="A88" s="1"/>
      <c r="B88" s="25"/>
      <c r="C88" s="16" t="s">
        <v>88</v>
      </c>
      <c r="D88" s="16" t="s">
        <v>9</v>
      </c>
      <c r="E88" s="79">
        <v>9930000000</v>
      </c>
      <c r="F88" s="16"/>
      <c r="G88" s="22" t="s">
        <v>40</v>
      </c>
      <c r="H88" s="39">
        <f>H89</f>
        <v>271.10000000000002</v>
      </c>
      <c r="I88" s="39">
        <f>I89</f>
        <v>273.2</v>
      </c>
      <c r="J88" s="39">
        <f t="shared" ref="J88" si="27">J89</f>
        <v>275.3</v>
      </c>
    </row>
    <row r="89" spans="1:10" ht="38.25">
      <c r="A89" s="1"/>
      <c r="B89" s="25"/>
      <c r="C89" s="16" t="s">
        <v>88</v>
      </c>
      <c r="D89" s="16" t="s">
        <v>9</v>
      </c>
      <c r="E89" s="79">
        <v>9930010540</v>
      </c>
      <c r="F89" s="16"/>
      <c r="G89" s="22" t="s">
        <v>16</v>
      </c>
      <c r="H89" s="39">
        <f>H90+H91</f>
        <v>271.10000000000002</v>
      </c>
      <c r="I89" s="39">
        <f>I90+I91</f>
        <v>273.2</v>
      </c>
      <c r="J89" s="39">
        <f t="shared" ref="J89" si="28">J90+J91</f>
        <v>275.3</v>
      </c>
    </row>
    <row r="90" spans="1:10" ht="38.25">
      <c r="A90" s="1"/>
      <c r="B90" s="25"/>
      <c r="C90" s="16" t="s">
        <v>88</v>
      </c>
      <c r="D90" s="16" t="s">
        <v>9</v>
      </c>
      <c r="E90" s="79">
        <v>9930010540</v>
      </c>
      <c r="F90" s="16" t="s">
        <v>62</v>
      </c>
      <c r="G90" s="102" t="s">
        <v>63</v>
      </c>
      <c r="H90" s="39">
        <v>254.9</v>
      </c>
      <c r="I90" s="39">
        <v>254.9</v>
      </c>
      <c r="J90" s="39">
        <v>254.9</v>
      </c>
    </row>
    <row r="91" spans="1:10" ht="38.25">
      <c r="A91" s="1"/>
      <c r="B91" s="25"/>
      <c r="C91" s="16" t="s">
        <v>88</v>
      </c>
      <c r="D91" s="16" t="s">
        <v>9</v>
      </c>
      <c r="E91" s="79">
        <v>9930010540</v>
      </c>
      <c r="F91" s="82" t="s">
        <v>211</v>
      </c>
      <c r="G91" s="98" t="s">
        <v>212</v>
      </c>
      <c r="H91" s="39">
        <v>16.2</v>
      </c>
      <c r="I91" s="39">
        <v>18.3</v>
      </c>
      <c r="J91" s="39">
        <v>20.399999999999999</v>
      </c>
    </row>
    <row r="92" spans="1:10" ht="38.25">
      <c r="A92" s="1"/>
      <c r="B92" s="25"/>
      <c r="C92" s="16" t="s">
        <v>88</v>
      </c>
      <c r="D92" s="16" t="s">
        <v>9</v>
      </c>
      <c r="E92" s="16" t="s">
        <v>24</v>
      </c>
      <c r="F92" s="16"/>
      <c r="G92" s="99" t="s">
        <v>38</v>
      </c>
      <c r="H92" s="39">
        <f>H93</f>
        <v>6046.2</v>
      </c>
      <c r="I92" s="39">
        <f t="shared" ref="I92:J92" si="29">I93</f>
        <v>1417</v>
      </c>
      <c r="J92" s="39">
        <f t="shared" si="29"/>
        <v>1417</v>
      </c>
    </row>
    <row r="93" spans="1:10" ht="25.5">
      <c r="A93" s="1"/>
      <c r="B93" s="25"/>
      <c r="C93" s="16" t="s">
        <v>88</v>
      </c>
      <c r="D93" s="16" t="s">
        <v>9</v>
      </c>
      <c r="E93" s="82" t="s">
        <v>538</v>
      </c>
      <c r="F93" s="16"/>
      <c r="G93" s="99" t="s">
        <v>39</v>
      </c>
      <c r="H93" s="39">
        <f>SUM(H94:H96)</f>
        <v>6046.2</v>
      </c>
      <c r="I93" s="39">
        <f>SUM(I94:I96)</f>
        <v>1417</v>
      </c>
      <c r="J93" s="39">
        <f>SUM(J94:J96)</f>
        <v>1417</v>
      </c>
    </row>
    <row r="94" spans="1:10" ht="38.25">
      <c r="A94" s="1"/>
      <c r="B94" s="25"/>
      <c r="C94" s="16" t="s">
        <v>88</v>
      </c>
      <c r="D94" s="16" t="s">
        <v>9</v>
      </c>
      <c r="E94" s="82" t="s">
        <v>538</v>
      </c>
      <c r="F94" s="82" t="s">
        <v>211</v>
      </c>
      <c r="G94" s="98" t="s">
        <v>212</v>
      </c>
      <c r="H94" s="39">
        <v>286.2</v>
      </c>
      <c r="I94" s="39">
        <v>287</v>
      </c>
      <c r="J94" s="39">
        <v>287</v>
      </c>
    </row>
    <row r="95" spans="1:10">
      <c r="A95" s="1"/>
      <c r="B95" s="25"/>
      <c r="C95" s="16" t="s">
        <v>88</v>
      </c>
      <c r="D95" s="16" t="s">
        <v>9</v>
      </c>
      <c r="E95" s="82" t="s">
        <v>538</v>
      </c>
      <c r="F95" s="16" t="s">
        <v>81</v>
      </c>
      <c r="G95" s="98" t="s">
        <v>82</v>
      </c>
      <c r="H95" s="39">
        <v>528</v>
      </c>
      <c r="I95" s="39">
        <v>528</v>
      </c>
      <c r="J95" s="39">
        <v>528</v>
      </c>
    </row>
    <row r="96" spans="1:10" ht="25.5">
      <c r="A96" s="1"/>
      <c r="B96" s="25"/>
      <c r="C96" s="16" t="s">
        <v>88</v>
      </c>
      <c r="D96" s="16" t="s">
        <v>9</v>
      </c>
      <c r="E96" s="82" t="s">
        <v>538</v>
      </c>
      <c r="F96" s="82" t="s">
        <v>131</v>
      </c>
      <c r="G96" s="98" t="s">
        <v>132</v>
      </c>
      <c r="H96" s="39">
        <f>602+4630</f>
        <v>5232</v>
      </c>
      <c r="I96" s="39">
        <v>602</v>
      </c>
      <c r="J96" s="39">
        <v>602</v>
      </c>
    </row>
    <row r="97" spans="1:10" ht="25.5">
      <c r="A97" s="1"/>
      <c r="B97" s="25"/>
      <c r="C97" s="16" t="s">
        <v>88</v>
      </c>
      <c r="D97" s="16" t="s">
        <v>9</v>
      </c>
      <c r="E97" s="82" t="s">
        <v>194</v>
      </c>
      <c r="F97" s="16"/>
      <c r="G97" s="99" t="s">
        <v>195</v>
      </c>
      <c r="H97" s="39">
        <f>H98+H101</f>
        <v>46034.600000000006</v>
      </c>
      <c r="I97" s="39">
        <f>I98+I101</f>
        <v>39315.700000000004</v>
      </c>
      <c r="J97" s="39">
        <f>J98+J101</f>
        <v>39315.700000000004</v>
      </c>
    </row>
    <row r="98" spans="1:10" ht="38.25">
      <c r="A98" s="1"/>
      <c r="B98" s="25"/>
      <c r="C98" s="16" t="s">
        <v>88</v>
      </c>
      <c r="D98" s="16" t="s">
        <v>9</v>
      </c>
      <c r="E98" s="21" t="s">
        <v>540</v>
      </c>
      <c r="F98" s="47"/>
      <c r="G98" s="54" t="s">
        <v>284</v>
      </c>
      <c r="H98" s="41">
        <f>SUM(H99:H100)</f>
        <v>11238.800000000001</v>
      </c>
      <c r="I98" s="41">
        <f>SUM(I99:I100)</f>
        <v>10807.1</v>
      </c>
      <c r="J98" s="41">
        <f>SUM(J99:J100)</f>
        <v>10807.1</v>
      </c>
    </row>
    <row r="99" spans="1:10" ht="25.5">
      <c r="A99" s="1"/>
      <c r="B99" s="25"/>
      <c r="C99" s="16" t="s">
        <v>88</v>
      </c>
      <c r="D99" s="16" t="s">
        <v>9</v>
      </c>
      <c r="E99" s="21" t="s">
        <v>540</v>
      </c>
      <c r="F99" s="16" t="s">
        <v>64</v>
      </c>
      <c r="G99" s="102" t="s">
        <v>130</v>
      </c>
      <c r="H99" s="41">
        <f>10020.7+431.7</f>
        <v>10452.400000000001</v>
      </c>
      <c r="I99" s="41">
        <v>10020.700000000001</v>
      </c>
      <c r="J99" s="41">
        <v>10020.700000000001</v>
      </c>
    </row>
    <row r="100" spans="1:10" ht="38.25">
      <c r="A100" s="1"/>
      <c r="B100" s="25"/>
      <c r="C100" s="16" t="s">
        <v>88</v>
      </c>
      <c r="D100" s="16" t="s">
        <v>9</v>
      </c>
      <c r="E100" s="21" t="s">
        <v>540</v>
      </c>
      <c r="F100" s="82" t="s">
        <v>211</v>
      </c>
      <c r="G100" s="98" t="s">
        <v>212</v>
      </c>
      <c r="H100" s="41">
        <v>786.4</v>
      </c>
      <c r="I100" s="41">
        <v>786.4</v>
      </c>
      <c r="J100" s="41">
        <v>786.4</v>
      </c>
    </row>
    <row r="101" spans="1:10" ht="55.5" customHeight="1">
      <c r="A101" s="1"/>
      <c r="B101" s="25"/>
      <c r="C101" s="16" t="s">
        <v>88</v>
      </c>
      <c r="D101" s="16" t="s">
        <v>9</v>
      </c>
      <c r="E101" s="21" t="s">
        <v>542</v>
      </c>
      <c r="F101" s="47"/>
      <c r="G101" s="54" t="s">
        <v>541</v>
      </c>
      <c r="H101" s="41">
        <f>SUM(H102:H105)</f>
        <v>34795.800000000003</v>
      </c>
      <c r="I101" s="41">
        <f>SUM(I102:I105)</f>
        <v>28508.600000000002</v>
      </c>
      <c r="J101" s="41">
        <f>SUM(J102:J105)</f>
        <v>28508.600000000002</v>
      </c>
    </row>
    <row r="102" spans="1:10" ht="25.5">
      <c r="A102" s="1"/>
      <c r="B102" s="25"/>
      <c r="C102" s="16" t="s">
        <v>88</v>
      </c>
      <c r="D102" s="16" t="s">
        <v>9</v>
      </c>
      <c r="E102" s="21" t="s">
        <v>542</v>
      </c>
      <c r="F102" s="16" t="s">
        <v>64</v>
      </c>
      <c r="G102" s="102" t="s">
        <v>130</v>
      </c>
      <c r="H102" s="41">
        <f>11105.9+224.2-17.6</f>
        <v>11312.5</v>
      </c>
      <c r="I102" s="41">
        <v>11105.9</v>
      </c>
      <c r="J102" s="41">
        <v>11105.9</v>
      </c>
    </row>
    <row r="103" spans="1:10" ht="38.25">
      <c r="A103" s="1"/>
      <c r="B103" s="25"/>
      <c r="C103" s="16" t="s">
        <v>88</v>
      </c>
      <c r="D103" s="16" t="s">
        <v>9</v>
      </c>
      <c r="E103" s="21" t="s">
        <v>542</v>
      </c>
      <c r="F103" s="82" t="s">
        <v>211</v>
      </c>
      <c r="G103" s="98" t="s">
        <v>212</v>
      </c>
      <c r="H103" s="41">
        <f>17241.4+6103.5</f>
        <v>23344.9</v>
      </c>
      <c r="I103" s="41">
        <v>17281.900000000001</v>
      </c>
      <c r="J103" s="41">
        <v>17281.900000000001</v>
      </c>
    </row>
    <row r="104" spans="1:10" s="240" customFormat="1" ht="38.25">
      <c r="A104" s="1"/>
      <c r="B104" s="25"/>
      <c r="C104" s="16" t="s">
        <v>88</v>
      </c>
      <c r="D104" s="16" t="s">
        <v>9</v>
      </c>
      <c r="E104" s="21" t="s">
        <v>542</v>
      </c>
      <c r="F104" s="82" t="s">
        <v>260</v>
      </c>
      <c r="G104" s="98" t="s">
        <v>249</v>
      </c>
      <c r="H104" s="41">
        <v>17.600000000000001</v>
      </c>
      <c r="I104" s="41">
        <v>0</v>
      </c>
      <c r="J104" s="41">
        <v>0</v>
      </c>
    </row>
    <row r="105" spans="1:10" ht="25.5">
      <c r="A105" s="1"/>
      <c r="B105" s="25"/>
      <c r="C105" s="16" t="s">
        <v>88</v>
      </c>
      <c r="D105" s="16" t="s">
        <v>9</v>
      </c>
      <c r="E105" s="21" t="s">
        <v>542</v>
      </c>
      <c r="F105" s="82" t="s">
        <v>131</v>
      </c>
      <c r="G105" s="98" t="s">
        <v>132</v>
      </c>
      <c r="H105" s="41">
        <v>120.8</v>
      </c>
      <c r="I105" s="41">
        <v>120.8</v>
      </c>
      <c r="J105" s="41">
        <v>120.8</v>
      </c>
    </row>
    <row r="106" spans="1:10" ht="45">
      <c r="A106" s="3"/>
      <c r="B106" s="91"/>
      <c r="C106" s="4" t="s">
        <v>93</v>
      </c>
      <c r="D106" s="3"/>
      <c r="E106" s="3"/>
      <c r="F106" s="3"/>
      <c r="G106" s="49" t="s">
        <v>98</v>
      </c>
      <c r="H106" s="92">
        <f>H107+H112+H142</f>
        <v>11302.2</v>
      </c>
      <c r="I106" s="92">
        <f>I107+I112+I142</f>
        <v>9716</v>
      </c>
      <c r="J106" s="92">
        <f>J107+J112+J142</f>
        <v>9686.6</v>
      </c>
    </row>
    <row r="107" spans="1:10" ht="15.75">
      <c r="A107" s="3"/>
      <c r="B107" s="91"/>
      <c r="C107" s="28" t="s">
        <v>93</v>
      </c>
      <c r="D107" s="28" t="s">
        <v>94</v>
      </c>
      <c r="E107" s="28"/>
      <c r="F107" s="34"/>
      <c r="G107" s="46" t="s">
        <v>18</v>
      </c>
      <c r="H107" s="40">
        <f t="shared" ref="H107" si="30">H110</f>
        <v>1414.2</v>
      </c>
      <c r="I107" s="40">
        <f t="shared" ref="I107" si="31">I110</f>
        <v>1414.2</v>
      </c>
      <c r="J107" s="40">
        <f t="shared" ref="J107" si="32">J110</f>
        <v>1414.2</v>
      </c>
    </row>
    <row r="108" spans="1:10" ht="25.5">
      <c r="A108" s="3"/>
      <c r="B108" s="91"/>
      <c r="C108" s="16" t="s">
        <v>93</v>
      </c>
      <c r="D108" s="16" t="s">
        <v>94</v>
      </c>
      <c r="E108" s="79">
        <v>9900000000</v>
      </c>
      <c r="F108" s="34"/>
      <c r="G108" s="55" t="s">
        <v>144</v>
      </c>
      <c r="H108" s="41">
        <f t="shared" ref="H108:J109" si="33">H109</f>
        <v>1414.2</v>
      </c>
      <c r="I108" s="41">
        <f t="shared" si="33"/>
        <v>1414.2</v>
      </c>
      <c r="J108" s="41">
        <f t="shared" si="33"/>
        <v>1414.2</v>
      </c>
    </row>
    <row r="109" spans="1:10" ht="26.25">
      <c r="A109" s="3"/>
      <c r="B109" s="91"/>
      <c r="C109" s="16" t="s">
        <v>93</v>
      </c>
      <c r="D109" s="16" t="s">
        <v>94</v>
      </c>
      <c r="E109" s="79">
        <v>9930000000</v>
      </c>
      <c r="F109" s="16"/>
      <c r="G109" s="22" t="s">
        <v>40</v>
      </c>
      <c r="H109" s="41">
        <f t="shared" si="33"/>
        <v>1414.2</v>
      </c>
      <c r="I109" s="41">
        <f t="shared" si="33"/>
        <v>1414.2</v>
      </c>
      <c r="J109" s="41">
        <f t="shared" si="33"/>
        <v>1414.2</v>
      </c>
    </row>
    <row r="110" spans="1:10" ht="51.75">
      <c r="A110" s="3"/>
      <c r="B110" s="91"/>
      <c r="C110" s="16" t="s">
        <v>93</v>
      </c>
      <c r="D110" s="16" t="s">
        <v>94</v>
      </c>
      <c r="E110" s="79">
        <v>9930059302</v>
      </c>
      <c r="F110" s="16"/>
      <c r="G110" s="99" t="s">
        <v>364</v>
      </c>
      <c r="H110" s="39">
        <f>SUM(H111:H111)</f>
        <v>1414.2</v>
      </c>
      <c r="I110" s="39">
        <f>SUM(I111:I111)</f>
        <v>1414.2</v>
      </c>
      <c r="J110" s="39">
        <f>SUM(J111:J111)</f>
        <v>1414.2</v>
      </c>
    </row>
    <row r="111" spans="1:10" ht="38.25">
      <c r="A111" s="3"/>
      <c r="B111" s="91"/>
      <c r="C111" s="16" t="s">
        <v>93</v>
      </c>
      <c r="D111" s="16" t="s">
        <v>94</v>
      </c>
      <c r="E111" s="79">
        <v>9930059302</v>
      </c>
      <c r="F111" s="16" t="s">
        <v>62</v>
      </c>
      <c r="G111" s="55" t="s">
        <v>63</v>
      </c>
      <c r="H111" s="39">
        <v>1414.2</v>
      </c>
      <c r="I111" s="39">
        <v>1414.2</v>
      </c>
      <c r="J111" s="39">
        <v>1414.2</v>
      </c>
    </row>
    <row r="112" spans="1:10" ht="51.75">
      <c r="A112" s="3"/>
      <c r="B112" s="91"/>
      <c r="C112" s="28" t="s">
        <v>93</v>
      </c>
      <c r="D112" s="28" t="s">
        <v>110</v>
      </c>
      <c r="E112" s="28"/>
      <c r="F112" s="34"/>
      <c r="G112" s="46" t="s">
        <v>126</v>
      </c>
      <c r="H112" s="40">
        <f>H113+H137</f>
        <v>9888</v>
      </c>
      <c r="I112" s="40">
        <f>I113+I137</f>
        <v>8272.4</v>
      </c>
      <c r="J112" s="40">
        <f>J113+J137</f>
        <v>8272.4</v>
      </c>
    </row>
    <row r="113" spans="1:10" ht="90">
      <c r="A113" s="3"/>
      <c r="B113" s="91"/>
      <c r="C113" s="21" t="s">
        <v>93</v>
      </c>
      <c r="D113" s="21" t="s">
        <v>110</v>
      </c>
      <c r="E113" s="73" t="s">
        <v>50</v>
      </c>
      <c r="F113" s="16"/>
      <c r="G113" s="64" t="s">
        <v>587</v>
      </c>
      <c r="H113" s="59">
        <f>H114+H120+H125+H131</f>
        <v>2878</v>
      </c>
      <c r="I113" s="59">
        <f t="shared" ref="I113:J113" si="34">I114+I120+I125+I131</f>
        <v>1500</v>
      </c>
      <c r="J113" s="59">
        <f t="shared" si="34"/>
        <v>1500</v>
      </c>
    </row>
    <row r="114" spans="1:10" ht="54.75" customHeight="1">
      <c r="A114" s="3"/>
      <c r="B114" s="91"/>
      <c r="C114" s="21" t="s">
        <v>93</v>
      </c>
      <c r="D114" s="21" t="s">
        <v>110</v>
      </c>
      <c r="E114" s="52" t="s">
        <v>51</v>
      </c>
      <c r="F114" s="16"/>
      <c r="G114" s="48" t="s">
        <v>203</v>
      </c>
      <c r="H114" s="93">
        <f>H116+H118</f>
        <v>143.5</v>
      </c>
      <c r="I114" s="93">
        <f t="shared" ref="I114:J114" si="35">I116+I118</f>
        <v>80</v>
      </c>
      <c r="J114" s="93">
        <f t="shared" si="35"/>
        <v>80</v>
      </c>
    </row>
    <row r="115" spans="1:10" ht="64.5">
      <c r="A115" s="3"/>
      <c r="B115" s="91"/>
      <c r="C115" s="21" t="s">
        <v>93</v>
      </c>
      <c r="D115" s="21" t="s">
        <v>110</v>
      </c>
      <c r="E115" s="21" t="s">
        <v>218</v>
      </c>
      <c r="F115" s="16"/>
      <c r="G115" s="99" t="s">
        <v>292</v>
      </c>
      <c r="H115" s="39">
        <f>H116</f>
        <v>103.5</v>
      </c>
      <c r="I115" s="39">
        <f t="shared" ref="I115:J115" si="36">I116+I118</f>
        <v>80</v>
      </c>
      <c r="J115" s="39">
        <f t="shared" si="36"/>
        <v>80</v>
      </c>
    </row>
    <row r="116" spans="1:10" ht="39">
      <c r="A116" s="3"/>
      <c r="B116" s="91"/>
      <c r="C116" s="21" t="s">
        <v>93</v>
      </c>
      <c r="D116" s="21" t="s">
        <v>110</v>
      </c>
      <c r="E116" s="74">
        <v>1110123305</v>
      </c>
      <c r="F116" s="16"/>
      <c r="G116" s="99" t="s">
        <v>217</v>
      </c>
      <c r="H116" s="39">
        <f>H117</f>
        <v>103.5</v>
      </c>
      <c r="I116" s="39">
        <f t="shared" ref="I116:J116" si="37">I117</f>
        <v>40</v>
      </c>
      <c r="J116" s="39">
        <f t="shared" si="37"/>
        <v>40</v>
      </c>
    </row>
    <row r="117" spans="1:10" ht="38.25">
      <c r="A117" s="3"/>
      <c r="B117" s="91"/>
      <c r="C117" s="21" t="s">
        <v>93</v>
      </c>
      <c r="D117" s="21" t="s">
        <v>110</v>
      </c>
      <c r="E117" s="74">
        <v>1110123305</v>
      </c>
      <c r="F117" s="82" t="s">
        <v>211</v>
      </c>
      <c r="G117" s="98" t="s">
        <v>212</v>
      </c>
      <c r="H117" s="39">
        <f>40+63.5</f>
        <v>103.5</v>
      </c>
      <c r="I117" s="39">
        <v>40</v>
      </c>
      <c r="J117" s="39">
        <v>40</v>
      </c>
    </row>
    <row r="118" spans="1:10" ht="51.75">
      <c r="A118" s="3"/>
      <c r="B118" s="91"/>
      <c r="C118" s="21" t="s">
        <v>93</v>
      </c>
      <c r="D118" s="21" t="s">
        <v>110</v>
      </c>
      <c r="E118" s="74">
        <v>1110123310</v>
      </c>
      <c r="F118" s="16"/>
      <c r="G118" s="99" t="s">
        <v>205</v>
      </c>
      <c r="H118" s="39">
        <v>40</v>
      </c>
      <c r="I118" s="41">
        <f>I119</f>
        <v>40</v>
      </c>
      <c r="J118" s="41">
        <f>J119</f>
        <v>40</v>
      </c>
    </row>
    <row r="119" spans="1:10" ht="38.25">
      <c r="A119" s="3"/>
      <c r="B119" s="91"/>
      <c r="C119" s="21" t="s">
        <v>93</v>
      </c>
      <c r="D119" s="21" t="s">
        <v>110</v>
      </c>
      <c r="E119" s="74">
        <v>1110123310</v>
      </c>
      <c r="F119" s="82" t="s">
        <v>211</v>
      </c>
      <c r="G119" s="98" t="s">
        <v>212</v>
      </c>
      <c r="H119" s="39">
        <v>40</v>
      </c>
      <c r="I119" s="39">
        <v>40</v>
      </c>
      <c r="J119" s="39">
        <v>40</v>
      </c>
    </row>
    <row r="120" spans="1:10" ht="39">
      <c r="A120" s="3"/>
      <c r="B120" s="91"/>
      <c r="C120" s="21" t="s">
        <v>93</v>
      </c>
      <c r="D120" s="21" t="s">
        <v>110</v>
      </c>
      <c r="E120" s="52" t="s">
        <v>52</v>
      </c>
      <c r="F120" s="82"/>
      <c r="G120" s="48" t="s">
        <v>199</v>
      </c>
      <c r="H120" s="41">
        <f t="shared" ref="H120:J121" si="38">H121</f>
        <v>2709.5</v>
      </c>
      <c r="I120" s="41">
        <f t="shared" si="38"/>
        <v>1400</v>
      </c>
      <c r="J120" s="41">
        <f t="shared" si="38"/>
        <v>1400</v>
      </c>
    </row>
    <row r="121" spans="1:10" ht="51.75">
      <c r="A121" s="3"/>
      <c r="B121" s="91"/>
      <c r="C121" s="21" t="s">
        <v>93</v>
      </c>
      <c r="D121" s="21" t="s">
        <v>110</v>
      </c>
      <c r="E121" s="21" t="s">
        <v>219</v>
      </c>
      <c r="F121" s="82"/>
      <c r="G121" s="99" t="s">
        <v>303</v>
      </c>
      <c r="H121" s="41">
        <f t="shared" si="38"/>
        <v>2709.5</v>
      </c>
      <c r="I121" s="41">
        <f t="shared" si="38"/>
        <v>1400</v>
      </c>
      <c r="J121" s="41">
        <f t="shared" si="38"/>
        <v>1400</v>
      </c>
    </row>
    <row r="122" spans="1:10" ht="38.25">
      <c r="A122" s="3"/>
      <c r="B122" s="91"/>
      <c r="C122" s="21" t="s">
        <v>93</v>
      </c>
      <c r="D122" s="21" t="s">
        <v>110</v>
      </c>
      <c r="E122" s="74">
        <v>1120123315</v>
      </c>
      <c r="F122" s="16"/>
      <c r="G122" s="98" t="s">
        <v>520</v>
      </c>
      <c r="H122" s="41">
        <f>SUM(H123:H124)</f>
        <v>2709.5</v>
      </c>
      <c r="I122" s="41">
        <f>SUM(I123:I124)</f>
        <v>1400</v>
      </c>
      <c r="J122" s="41">
        <f>SUM(J123:J124)</f>
        <v>1400</v>
      </c>
    </row>
    <row r="123" spans="1:10" ht="25.5">
      <c r="A123" s="3"/>
      <c r="B123" s="91"/>
      <c r="C123" s="21" t="s">
        <v>93</v>
      </c>
      <c r="D123" s="21" t="s">
        <v>110</v>
      </c>
      <c r="E123" s="74">
        <v>1120123315</v>
      </c>
      <c r="F123" s="82" t="s">
        <v>64</v>
      </c>
      <c r="G123" s="55" t="s">
        <v>130</v>
      </c>
      <c r="H123" s="41">
        <v>118</v>
      </c>
      <c r="I123" s="41">
        <v>51.2</v>
      </c>
      <c r="J123" s="41">
        <v>51.2</v>
      </c>
    </row>
    <row r="124" spans="1:10" ht="38.25">
      <c r="A124" s="3"/>
      <c r="B124" s="91"/>
      <c r="C124" s="21" t="s">
        <v>93</v>
      </c>
      <c r="D124" s="21" t="s">
        <v>110</v>
      </c>
      <c r="E124" s="74">
        <v>1120123315</v>
      </c>
      <c r="F124" s="82" t="s">
        <v>211</v>
      </c>
      <c r="G124" s="98" t="s">
        <v>212</v>
      </c>
      <c r="H124" s="41">
        <f>2147.1+444.4</f>
        <v>2591.5</v>
      </c>
      <c r="I124" s="41">
        <v>1348.8</v>
      </c>
      <c r="J124" s="41">
        <v>1348.8</v>
      </c>
    </row>
    <row r="125" spans="1:10" ht="51.75">
      <c r="A125" s="3"/>
      <c r="B125" s="91"/>
      <c r="C125" s="21" t="s">
        <v>93</v>
      </c>
      <c r="D125" s="21" t="s">
        <v>110</v>
      </c>
      <c r="E125" s="52" t="s">
        <v>53</v>
      </c>
      <c r="F125" s="16"/>
      <c r="G125" s="48" t="s">
        <v>250</v>
      </c>
      <c r="H125" s="93">
        <f>H126</f>
        <v>10</v>
      </c>
      <c r="I125" s="93">
        <f>I126</f>
        <v>5</v>
      </c>
      <c r="J125" s="93">
        <f>J126</f>
        <v>5</v>
      </c>
    </row>
    <row r="126" spans="1:10" ht="67.5" customHeight="1">
      <c r="A126" s="3"/>
      <c r="B126" s="91"/>
      <c r="C126" s="21" t="s">
        <v>93</v>
      </c>
      <c r="D126" s="21" t="s">
        <v>110</v>
      </c>
      <c r="E126" s="21" t="s">
        <v>220</v>
      </c>
      <c r="F126" s="16"/>
      <c r="G126" s="99" t="s">
        <v>311</v>
      </c>
      <c r="H126" s="39">
        <f>H127+H129</f>
        <v>10</v>
      </c>
      <c r="I126" s="39">
        <f>I127+I129</f>
        <v>5</v>
      </c>
      <c r="J126" s="39">
        <f>J127+J129</f>
        <v>5</v>
      </c>
    </row>
    <row r="127" spans="1:10" ht="25.5">
      <c r="A127" s="3"/>
      <c r="B127" s="91"/>
      <c r="C127" s="21" t="s">
        <v>93</v>
      </c>
      <c r="D127" s="21" t="s">
        <v>110</v>
      </c>
      <c r="E127" s="74">
        <v>1130123320</v>
      </c>
      <c r="F127" s="16"/>
      <c r="G127" s="98" t="s">
        <v>251</v>
      </c>
      <c r="H127" s="41">
        <f>H128</f>
        <v>8</v>
      </c>
      <c r="I127" s="41">
        <f>I128</f>
        <v>4</v>
      </c>
      <c r="J127" s="41">
        <f>J128</f>
        <v>4</v>
      </c>
    </row>
    <row r="128" spans="1:10" ht="38.25">
      <c r="A128" s="3"/>
      <c r="B128" s="91"/>
      <c r="C128" s="21" t="s">
        <v>93</v>
      </c>
      <c r="D128" s="21" t="s">
        <v>110</v>
      </c>
      <c r="E128" s="74">
        <v>1130123320</v>
      </c>
      <c r="F128" s="82" t="s">
        <v>211</v>
      </c>
      <c r="G128" s="98" t="s">
        <v>212</v>
      </c>
      <c r="H128" s="41">
        <v>8</v>
      </c>
      <c r="I128" s="41">
        <v>4</v>
      </c>
      <c r="J128" s="41">
        <v>4</v>
      </c>
    </row>
    <row r="129" spans="1:10" ht="38.25">
      <c r="A129" s="3"/>
      <c r="B129" s="91"/>
      <c r="C129" s="21" t="s">
        <v>93</v>
      </c>
      <c r="D129" s="21" t="s">
        <v>110</v>
      </c>
      <c r="E129" s="74">
        <v>1130123325</v>
      </c>
      <c r="F129" s="16"/>
      <c r="G129" s="98" t="s">
        <v>221</v>
      </c>
      <c r="H129" s="41">
        <f>H130</f>
        <v>2</v>
      </c>
      <c r="I129" s="41">
        <f>I130</f>
        <v>1</v>
      </c>
      <c r="J129" s="41">
        <f>J130</f>
        <v>1</v>
      </c>
    </row>
    <row r="130" spans="1:10" ht="38.25">
      <c r="A130" s="3"/>
      <c r="B130" s="91"/>
      <c r="C130" s="21" t="s">
        <v>93</v>
      </c>
      <c r="D130" s="21" t="s">
        <v>110</v>
      </c>
      <c r="E130" s="74">
        <v>1130123325</v>
      </c>
      <c r="F130" s="82" t="s">
        <v>211</v>
      </c>
      <c r="G130" s="98" t="s">
        <v>212</v>
      </c>
      <c r="H130" s="41">
        <v>2</v>
      </c>
      <c r="I130" s="41">
        <v>1</v>
      </c>
      <c r="J130" s="41">
        <v>1</v>
      </c>
    </row>
    <row r="131" spans="1:10" ht="64.5">
      <c r="A131" s="3"/>
      <c r="B131" s="91"/>
      <c r="C131" s="21" t="s">
        <v>93</v>
      </c>
      <c r="D131" s="21" t="s">
        <v>110</v>
      </c>
      <c r="E131" s="52" t="s">
        <v>54</v>
      </c>
      <c r="F131" s="16"/>
      <c r="G131" s="48" t="s">
        <v>204</v>
      </c>
      <c r="H131" s="93">
        <f>H132</f>
        <v>15</v>
      </c>
      <c r="I131" s="93">
        <f t="shared" ref="I131:J131" si="39">I132</f>
        <v>15</v>
      </c>
      <c r="J131" s="93">
        <f t="shared" si="39"/>
        <v>15</v>
      </c>
    </row>
    <row r="132" spans="1:10" ht="51" customHeight="1">
      <c r="A132" s="3"/>
      <c r="B132" s="91"/>
      <c r="C132" s="21" t="s">
        <v>93</v>
      </c>
      <c r="D132" s="21" t="s">
        <v>110</v>
      </c>
      <c r="E132" s="21" t="s">
        <v>291</v>
      </c>
      <c r="F132" s="82"/>
      <c r="G132" s="98" t="s">
        <v>222</v>
      </c>
      <c r="H132" s="41">
        <f>H133+H135</f>
        <v>15</v>
      </c>
      <c r="I132" s="41">
        <f t="shared" ref="I132:J132" si="40">I133+I135</f>
        <v>15</v>
      </c>
      <c r="J132" s="41">
        <f t="shared" si="40"/>
        <v>15</v>
      </c>
    </row>
    <row r="133" spans="1:10" ht="25.5">
      <c r="A133" s="3"/>
      <c r="B133" s="91"/>
      <c r="C133" s="21" t="s">
        <v>93</v>
      </c>
      <c r="D133" s="21" t="s">
        <v>110</v>
      </c>
      <c r="E133" s="74">
        <v>1140123330</v>
      </c>
      <c r="F133" s="16"/>
      <c r="G133" s="98" t="s">
        <v>193</v>
      </c>
      <c r="H133" s="41">
        <f>H134</f>
        <v>12</v>
      </c>
      <c r="I133" s="41">
        <f>I134</f>
        <v>12</v>
      </c>
      <c r="J133" s="41">
        <f>J134</f>
        <v>12</v>
      </c>
    </row>
    <row r="134" spans="1:10" ht="38.25">
      <c r="A134" s="3"/>
      <c r="B134" s="91"/>
      <c r="C134" s="21" t="s">
        <v>93</v>
      </c>
      <c r="D134" s="21" t="s">
        <v>110</v>
      </c>
      <c r="E134" s="74">
        <v>1140123330</v>
      </c>
      <c r="F134" s="82" t="s">
        <v>211</v>
      </c>
      <c r="G134" s="98" t="s">
        <v>212</v>
      </c>
      <c r="H134" s="41">
        <v>12</v>
      </c>
      <c r="I134" s="41">
        <v>12</v>
      </c>
      <c r="J134" s="41">
        <v>12</v>
      </c>
    </row>
    <row r="135" spans="1:10" ht="38.25">
      <c r="A135" s="3"/>
      <c r="B135" s="91"/>
      <c r="C135" s="21" t="s">
        <v>93</v>
      </c>
      <c r="D135" s="21" t="s">
        <v>110</v>
      </c>
      <c r="E135" s="74">
        <v>1140123335</v>
      </c>
      <c r="F135" s="16"/>
      <c r="G135" s="98" t="s">
        <v>223</v>
      </c>
      <c r="H135" s="41">
        <f>H136</f>
        <v>3</v>
      </c>
      <c r="I135" s="41">
        <f>I136</f>
        <v>3</v>
      </c>
      <c r="J135" s="41">
        <f>J136</f>
        <v>3</v>
      </c>
    </row>
    <row r="136" spans="1:10" ht="38.25">
      <c r="A136" s="3"/>
      <c r="B136" s="91"/>
      <c r="C136" s="21" t="s">
        <v>93</v>
      </c>
      <c r="D136" s="21" t="s">
        <v>110</v>
      </c>
      <c r="E136" s="74">
        <v>1140123335</v>
      </c>
      <c r="F136" s="82" t="s">
        <v>211</v>
      </c>
      <c r="G136" s="98" t="s">
        <v>212</v>
      </c>
      <c r="H136" s="41">
        <v>3</v>
      </c>
      <c r="I136" s="41">
        <v>3</v>
      </c>
      <c r="J136" s="41">
        <v>3</v>
      </c>
    </row>
    <row r="137" spans="1:10" ht="25.5">
      <c r="A137" s="3"/>
      <c r="B137" s="91"/>
      <c r="C137" s="81" t="s">
        <v>93</v>
      </c>
      <c r="D137" s="81" t="s">
        <v>110</v>
      </c>
      <c r="E137" s="73" t="s">
        <v>194</v>
      </c>
      <c r="F137" s="33"/>
      <c r="G137" s="84" t="s">
        <v>144</v>
      </c>
      <c r="H137" s="61">
        <f t="shared" ref="H137:J137" si="41">H138</f>
        <v>7010</v>
      </c>
      <c r="I137" s="61">
        <f t="shared" si="41"/>
        <v>6772.4</v>
      </c>
      <c r="J137" s="61">
        <f t="shared" si="41"/>
        <v>6772.4</v>
      </c>
    </row>
    <row r="138" spans="1:10" ht="63.75">
      <c r="A138" s="3"/>
      <c r="B138" s="91"/>
      <c r="C138" s="21" t="s">
        <v>93</v>
      </c>
      <c r="D138" s="21" t="s">
        <v>110</v>
      </c>
      <c r="E138" s="21" t="s">
        <v>539</v>
      </c>
      <c r="F138" s="47"/>
      <c r="G138" s="54" t="s">
        <v>543</v>
      </c>
      <c r="H138" s="41">
        <f>SUM(H139:H141)</f>
        <v>7010</v>
      </c>
      <c r="I138" s="41">
        <f>SUM(I139:I141)</f>
        <v>6772.4</v>
      </c>
      <c r="J138" s="41">
        <f t="shared" ref="J138" si="42">SUM(J139:J141)</f>
        <v>6772.4</v>
      </c>
    </row>
    <row r="139" spans="1:10" ht="25.5">
      <c r="A139" s="3"/>
      <c r="B139" s="91"/>
      <c r="C139" s="21" t="s">
        <v>93</v>
      </c>
      <c r="D139" s="21" t="s">
        <v>110</v>
      </c>
      <c r="E139" s="21" t="s">
        <v>539</v>
      </c>
      <c r="F139" s="16" t="s">
        <v>64</v>
      </c>
      <c r="G139" s="102" t="s">
        <v>130</v>
      </c>
      <c r="H139" s="41">
        <f>6007.4+237.6</f>
        <v>6245</v>
      </c>
      <c r="I139" s="41">
        <v>6007.4</v>
      </c>
      <c r="J139" s="41">
        <v>6007.4</v>
      </c>
    </row>
    <row r="140" spans="1:10" ht="38.25">
      <c r="A140" s="3"/>
      <c r="B140" s="91"/>
      <c r="C140" s="21" t="s">
        <v>93</v>
      </c>
      <c r="D140" s="21" t="s">
        <v>110</v>
      </c>
      <c r="E140" s="21" t="s">
        <v>539</v>
      </c>
      <c r="F140" s="82" t="s">
        <v>211</v>
      </c>
      <c r="G140" s="98" t="s">
        <v>212</v>
      </c>
      <c r="H140" s="41">
        <v>760</v>
      </c>
      <c r="I140" s="41">
        <v>760</v>
      </c>
      <c r="J140" s="41">
        <v>760</v>
      </c>
    </row>
    <row r="141" spans="1:10" ht="25.5">
      <c r="A141" s="3"/>
      <c r="B141" s="91"/>
      <c r="C141" s="21" t="s">
        <v>93</v>
      </c>
      <c r="D141" s="21" t="s">
        <v>110</v>
      </c>
      <c r="E141" s="21" t="s">
        <v>539</v>
      </c>
      <c r="F141" s="82" t="s">
        <v>131</v>
      </c>
      <c r="G141" s="98" t="s">
        <v>132</v>
      </c>
      <c r="H141" s="41">
        <v>5</v>
      </c>
      <c r="I141" s="41">
        <v>5</v>
      </c>
      <c r="J141" s="41">
        <v>5</v>
      </c>
    </row>
    <row r="142" spans="1:10" ht="39">
      <c r="A142" s="3"/>
      <c r="B142" s="91"/>
      <c r="C142" s="28" t="s">
        <v>93</v>
      </c>
      <c r="D142" s="28" t="s">
        <v>121</v>
      </c>
      <c r="E142" s="28"/>
      <c r="F142" s="34"/>
      <c r="G142" s="46" t="s">
        <v>22</v>
      </c>
      <c r="H142" s="40">
        <f>H143</f>
        <v>0</v>
      </c>
      <c r="I142" s="40">
        <f t="shared" ref="I142:J142" si="43">I143</f>
        <v>29.4</v>
      </c>
      <c r="J142" s="40">
        <f t="shared" si="43"/>
        <v>0</v>
      </c>
    </row>
    <row r="143" spans="1:10" ht="90.75" customHeight="1">
      <c r="A143" s="3"/>
      <c r="B143" s="91"/>
      <c r="C143" s="73" t="s">
        <v>93</v>
      </c>
      <c r="D143" s="73" t="s">
        <v>121</v>
      </c>
      <c r="E143" s="73" t="s">
        <v>227</v>
      </c>
      <c r="F143" s="16"/>
      <c r="G143" s="64" t="s">
        <v>592</v>
      </c>
      <c r="H143" s="96">
        <f t="shared" ref="H143:J144" si="44">H144</f>
        <v>0</v>
      </c>
      <c r="I143" s="96">
        <f t="shared" si="44"/>
        <v>29.4</v>
      </c>
      <c r="J143" s="96">
        <f t="shared" si="44"/>
        <v>0</v>
      </c>
    </row>
    <row r="144" spans="1:10" ht="51.75">
      <c r="A144" s="3"/>
      <c r="B144" s="91"/>
      <c r="C144" s="21" t="s">
        <v>93</v>
      </c>
      <c r="D144" s="21" t="s">
        <v>121</v>
      </c>
      <c r="E144" s="52" t="s">
        <v>228</v>
      </c>
      <c r="F144" s="16"/>
      <c r="G144" s="48" t="s">
        <v>229</v>
      </c>
      <c r="H144" s="58">
        <f>H145</f>
        <v>0</v>
      </c>
      <c r="I144" s="58">
        <f t="shared" si="44"/>
        <v>29.4</v>
      </c>
      <c r="J144" s="58">
        <f t="shared" si="44"/>
        <v>0</v>
      </c>
    </row>
    <row r="145" spans="1:10" ht="51.75">
      <c r="A145" s="3"/>
      <c r="B145" s="91"/>
      <c r="C145" s="21" t="s">
        <v>93</v>
      </c>
      <c r="D145" s="21" t="s">
        <v>121</v>
      </c>
      <c r="E145" s="21" t="s">
        <v>230</v>
      </c>
      <c r="F145" s="16"/>
      <c r="G145" s="99" t="s">
        <v>231</v>
      </c>
      <c r="H145" s="94">
        <f>H146+H148</f>
        <v>0</v>
      </c>
      <c r="I145" s="94">
        <f t="shared" ref="I145:J145" si="45">I146+I148</f>
        <v>29.4</v>
      </c>
      <c r="J145" s="94">
        <f t="shared" si="45"/>
        <v>0</v>
      </c>
    </row>
    <row r="146" spans="1:10" ht="38.25">
      <c r="A146" s="3"/>
      <c r="B146" s="91"/>
      <c r="C146" s="21" t="s">
        <v>93</v>
      </c>
      <c r="D146" s="21" t="s">
        <v>121</v>
      </c>
      <c r="E146" s="21" t="s">
        <v>536</v>
      </c>
      <c r="F146" s="16"/>
      <c r="G146" s="98" t="s">
        <v>357</v>
      </c>
      <c r="H146" s="94">
        <f>H147</f>
        <v>0</v>
      </c>
      <c r="I146" s="94">
        <f>I147</f>
        <v>23.4</v>
      </c>
      <c r="J146" s="94">
        <f>J147</f>
        <v>0</v>
      </c>
    </row>
    <row r="147" spans="1:10" ht="38.25">
      <c r="A147" s="3"/>
      <c r="B147" s="91"/>
      <c r="C147" s="21" t="s">
        <v>93</v>
      </c>
      <c r="D147" s="21" t="s">
        <v>121</v>
      </c>
      <c r="E147" s="21" t="s">
        <v>536</v>
      </c>
      <c r="F147" s="82" t="s">
        <v>211</v>
      </c>
      <c r="G147" s="98" t="s">
        <v>212</v>
      </c>
      <c r="H147" s="41">
        <v>0</v>
      </c>
      <c r="I147" s="41">
        <v>23.4</v>
      </c>
      <c r="J147" s="41">
        <v>0</v>
      </c>
    </row>
    <row r="148" spans="1:10" ht="25.5">
      <c r="A148" s="3"/>
      <c r="B148" s="91"/>
      <c r="C148" s="21" t="s">
        <v>93</v>
      </c>
      <c r="D148" s="21" t="s">
        <v>121</v>
      </c>
      <c r="E148" s="21" t="s">
        <v>537</v>
      </c>
      <c r="F148" s="16"/>
      <c r="G148" s="98" t="s">
        <v>358</v>
      </c>
      <c r="H148" s="94">
        <f>H149</f>
        <v>0</v>
      </c>
      <c r="I148" s="94">
        <f>I149</f>
        <v>6</v>
      </c>
      <c r="J148" s="94">
        <f>J149</f>
        <v>0</v>
      </c>
    </row>
    <row r="149" spans="1:10" ht="38.25">
      <c r="A149" s="3"/>
      <c r="B149" s="91"/>
      <c r="C149" s="21" t="s">
        <v>93</v>
      </c>
      <c r="D149" s="21" t="s">
        <v>121</v>
      </c>
      <c r="E149" s="21" t="s">
        <v>537</v>
      </c>
      <c r="F149" s="82" t="s">
        <v>211</v>
      </c>
      <c r="G149" s="98" t="s">
        <v>212</v>
      </c>
      <c r="H149" s="41">
        <v>0</v>
      </c>
      <c r="I149" s="41">
        <v>6</v>
      </c>
      <c r="J149" s="41">
        <v>0</v>
      </c>
    </row>
    <row r="150" spans="1:10" ht="15.75">
      <c r="A150" s="3"/>
      <c r="B150" s="91"/>
      <c r="C150" s="4" t="s">
        <v>94</v>
      </c>
      <c r="D150" s="3"/>
      <c r="E150" s="3"/>
      <c r="F150" s="3"/>
      <c r="G150" s="49" t="s">
        <v>100</v>
      </c>
      <c r="H150" s="59">
        <f>H151+H162+H176+H218</f>
        <v>214843.89999999997</v>
      </c>
      <c r="I150" s="59">
        <f>I151+I162+I176+I218</f>
        <v>182614</v>
      </c>
      <c r="J150" s="59">
        <f>J151+J162+J176+J218</f>
        <v>180426.30000000002</v>
      </c>
    </row>
    <row r="151" spans="1:10" s="32" customFormat="1" ht="14.25">
      <c r="A151" s="29"/>
      <c r="B151" s="24"/>
      <c r="C151" s="30" t="s">
        <v>94</v>
      </c>
      <c r="D151" s="30" t="s">
        <v>95</v>
      </c>
      <c r="E151" s="30"/>
      <c r="F151" s="30"/>
      <c r="G151" s="45" t="s">
        <v>103</v>
      </c>
      <c r="H151" s="40">
        <f>H152+H157</f>
        <v>2660.5</v>
      </c>
      <c r="I151" s="40">
        <f t="shared" ref="I151:J151" si="46">I152+I157</f>
        <v>2222.9</v>
      </c>
      <c r="J151" s="40">
        <f t="shared" si="46"/>
        <v>2222.9</v>
      </c>
    </row>
    <row r="152" spans="1:10" s="32" customFormat="1" ht="89.25">
      <c r="A152" s="29"/>
      <c r="B152" s="24"/>
      <c r="C152" s="82" t="s">
        <v>94</v>
      </c>
      <c r="D152" s="82" t="s">
        <v>95</v>
      </c>
      <c r="E152" s="73" t="s">
        <v>69</v>
      </c>
      <c r="F152" s="16"/>
      <c r="G152" s="142" t="s">
        <v>580</v>
      </c>
      <c r="H152" s="96">
        <f>H153</f>
        <v>1500</v>
      </c>
      <c r="I152" s="96">
        <f>I153</f>
        <v>2159.9</v>
      </c>
      <c r="J152" s="96">
        <f>J153</f>
        <v>2159.9</v>
      </c>
    </row>
    <row r="153" spans="1:10" s="32" customFormat="1" ht="38.25">
      <c r="A153" s="29"/>
      <c r="B153" s="24"/>
      <c r="C153" s="82" t="s">
        <v>94</v>
      </c>
      <c r="D153" s="82" t="s">
        <v>95</v>
      </c>
      <c r="E153" s="52" t="s">
        <v>163</v>
      </c>
      <c r="F153" s="16"/>
      <c r="G153" s="99" t="s">
        <v>162</v>
      </c>
      <c r="H153" s="39">
        <f>H154</f>
        <v>1500</v>
      </c>
      <c r="I153" s="39">
        <f t="shared" ref="I153:J153" si="47">I154</f>
        <v>2159.9</v>
      </c>
      <c r="J153" s="39">
        <f t="shared" si="47"/>
        <v>2159.9</v>
      </c>
    </row>
    <row r="154" spans="1:10" s="32" customFormat="1" ht="25.5">
      <c r="A154" s="29"/>
      <c r="B154" s="24"/>
      <c r="C154" s="16" t="s">
        <v>94</v>
      </c>
      <c r="D154" s="82" t="s">
        <v>95</v>
      </c>
      <c r="E154" s="21" t="s">
        <v>340</v>
      </c>
      <c r="F154" s="82"/>
      <c r="G154" s="99" t="s">
        <v>336</v>
      </c>
      <c r="H154" s="41">
        <f>H155</f>
        <v>1500</v>
      </c>
      <c r="I154" s="41">
        <f t="shared" ref="I154:J154" si="48">I155</f>
        <v>2159.9</v>
      </c>
      <c r="J154" s="41">
        <f t="shared" si="48"/>
        <v>2159.9</v>
      </c>
    </row>
    <row r="155" spans="1:10" s="32" customFormat="1" ht="38.25">
      <c r="A155" s="29"/>
      <c r="B155" s="24"/>
      <c r="C155" s="82" t="s">
        <v>94</v>
      </c>
      <c r="D155" s="82" t="s">
        <v>95</v>
      </c>
      <c r="E155" s="21" t="s">
        <v>623</v>
      </c>
      <c r="F155" s="16"/>
      <c r="G155" s="99" t="s">
        <v>650</v>
      </c>
      <c r="H155" s="39">
        <f>H156</f>
        <v>1500</v>
      </c>
      <c r="I155" s="39">
        <f t="shared" ref="I155:J155" si="49">I156</f>
        <v>2159.9</v>
      </c>
      <c r="J155" s="39">
        <f t="shared" si="49"/>
        <v>2159.9</v>
      </c>
    </row>
    <row r="156" spans="1:10" s="32" customFormat="1" ht="38.25">
      <c r="A156" s="29"/>
      <c r="B156" s="24"/>
      <c r="C156" s="82" t="s">
        <v>94</v>
      </c>
      <c r="D156" s="82" t="s">
        <v>95</v>
      </c>
      <c r="E156" s="21" t="s">
        <v>623</v>
      </c>
      <c r="F156" s="82" t="s">
        <v>211</v>
      </c>
      <c r="G156" s="98" t="s">
        <v>212</v>
      </c>
      <c r="H156" s="39">
        <v>1500</v>
      </c>
      <c r="I156" s="39">
        <v>2159.9</v>
      </c>
      <c r="J156" s="39">
        <v>2159.9</v>
      </c>
    </row>
    <row r="157" spans="1:10" s="32" customFormat="1" ht="89.25">
      <c r="A157" s="29"/>
      <c r="B157" s="24"/>
      <c r="C157" s="17" t="s">
        <v>94</v>
      </c>
      <c r="D157" s="17" t="s">
        <v>95</v>
      </c>
      <c r="E157" s="74">
        <v>400000000</v>
      </c>
      <c r="F157" s="30"/>
      <c r="G157" s="141" t="s">
        <v>579</v>
      </c>
      <c r="H157" s="96">
        <f t="shared" ref="H157:J160" si="50">H158</f>
        <v>1160.5</v>
      </c>
      <c r="I157" s="96">
        <f t="shared" si="50"/>
        <v>63</v>
      </c>
      <c r="J157" s="96">
        <f t="shared" si="50"/>
        <v>63</v>
      </c>
    </row>
    <row r="158" spans="1:10" s="32" customFormat="1" ht="51" customHeight="1">
      <c r="A158" s="29"/>
      <c r="B158" s="24"/>
      <c r="C158" s="47" t="s">
        <v>94</v>
      </c>
      <c r="D158" s="47" t="s">
        <v>95</v>
      </c>
      <c r="E158" s="75">
        <v>410000000</v>
      </c>
      <c r="F158" s="30"/>
      <c r="G158" s="46" t="s">
        <v>466</v>
      </c>
      <c r="H158" s="93">
        <f t="shared" si="50"/>
        <v>1160.5</v>
      </c>
      <c r="I158" s="93">
        <f t="shared" si="50"/>
        <v>63</v>
      </c>
      <c r="J158" s="93">
        <f t="shared" si="50"/>
        <v>63</v>
      </c>
    </row>
    <row r="159" spans="1:10" s="32" customFormat="1" ht="51">
      <c r="A159" s="29"/>
      <c r="B159" s="24"/>
      <c r="C159" s="82" t="s">
        <v>94</v>
      </c>
      <c r="D159" s="82" t="s">
        <v>95</v>
      </c>
      <c r="E159" s="74">
        <v>410100000</v>
      </c>
      <c r="F159" s="30"/>
      <c r="G159" s="97" t="s">
        <v>467</v>
      </c>
      <c r="H159" s="93">
        <f>H160</f>
        <v>1160.5</v>
      </c>
      <c r="I159" s="93">
        <f t="shared" si="50"/>
        <v>63</v>
      </c>
      <c r="J159" s="93">
        <f t="shared" si="50"/>
        <v>63</v>
      </c>
    </row>
    <row r="160" spans="1:10" s="32" customFormat="1" ht="25.5">
      <c r="A160" s="29"/>
      <c r="B160" s="24"/>
      <c r="C160" s="82" t="s">
        <v>94</v>
      </c>
      <c r="D160" s="82" t="s">
        <v>95</v>
      </c>
      <c r="E160" s="135" t="s">
        <v>633</v>
      </c>
      <c r="F160" s="16"/>
      <c r="G160" s="99" t="s">
        <v>169</v>
      </c>
      <c r="H160" s="39">
        <f>H161</f>
        <v>1160.5</v>
      </c>
      <c r="I160" s="39">
        <f t="shared" si="50"/>
        <v>63</v>
      </c>
      <c r="J160" s="39">
        <f t="shared" si="50"/>
        <v>63</v>
      </c>
    </row>
    <row r="161" spans="1:10" s="32" customFormat="1" ht="38.25">
      <c r="A161" s="29"/>
      <c r="B161" s="24"/>
      <c r="C161" s="82" t="s">
        <v>94</v>
      </c>
      <c r="D161" s="82" t="s">
        <v>95</v>
      </c>
      <c r="E161" s="135" t="s">
        <v>633</v>
      </c>
      <c r="F161" s="82" t="s">
        <v>211</v>
      </c>
      <c r="G161" s="98" t="s">
        <v>212</v>
      </c>
      <c r="H161" s="39">
        <v>1160.5</v>
      </c>
      <c r="I161" s="39">
        <v>63</v>
      </c>
      <c r="J161" s="39">
        <v>63</v>
      </c>
    </row>
    <row r="162" spans="1:10" ht="14.25">
      <c r="A162" s="1"/>
      <c r="B162" s="25"/>
      <c r="C162" s="30" t="s">
        <v>94</v>
      </c>
      <c r="D162" s="30" t="s">
        <v>101</v>
      </c>
      <c r="E162" s="30"/>
      <c r="F162" s="30"/>
      <c r="G162" s="27" t="s">
        <v>1</v>
      </c>
      <c r="H162" s="40">
        <f t="shared" ref="H162:J162" si="51">H163</f>
        <v>29113.899999999998</v>
      </c>
      <c r="I162" s="40">
        <f t="shared" si="51"/>
        <v>30503.600000000002</v>
      </c>
      <c r="J162" s="40">
        <f t="shared" si="51"/>
        <v>30447.100000000002</v>
      </c>
    </row>
    <row r="163" spans="1:10" ht="102">
      <c r="A163" s="1"/>
      <c r="B163" s="25"/>
      <c r="C163" s="5" t="s">
        <v>94</v>
      </c>
      <c r="D163" s="5" t="s">
        <v>101</v>
      </c>
      <c r="E163" s="73" t="s">
        <v>67</v>
      </c>
      <c r="F163" s="30"/>
      <c r="G163" s="141" t="s">
        <v>585</v>
      </c>
      <c r="H163" s="96">
        <f t="shared" ref="H163:J164" si="52">H164</f>
        <v>29113.899999999998</v>
      </c>
      <c r="I163" s="96">
        <f t="shared" si="52"/>
        <v>30503.600000000002</v>
      </c>
      <c r="J163" s="96">
        <f t="shared" si="52"/>
        <v>30447.100000000002</v>
      </c>
    </row>
    <row r="164" spans="1:10" ht="63.75">
      <c r="A164" s="1"/>
      <c r="B164" s="25"/>
      <c r="C164" s="16" t="s">
        <v>94</v>
      </c>
      <c r="D164" s="16" t="s">
        <v>101</v>
      </c>
      <c r="E164" s="52" t="s">
        <v>214</v>
      </c>
      <c r="F164" s="30"/>
      <c r="G164" s="46" t="s">
        <v>186</v>
      </c>
      <c r="H164" s="93">
        <f>H165</f>
        <v>29113.899999999998</v>
      </c>
      <c r="I164" s="93">
        <f t="shared" si="52"/>
        <v>30503.600000000002</v>
      </c>
      <c r="J164" s="93">
        <f t="shared" si="52"/>
        <v>30447.100000000002</v>
      </c>
    </row>
    <row r="165" spans="1:10" ht="25.5">
      <c r="A165" s="1"/>
      <c r="B165" s="25"/>
      <c r="C165" s="16" t="s">
        <v>94</v>
      </c>
      <c r="D165" s="16" t="s">
        <v>101</v>
      </c>
      <c r="E165" s="74">
        <v>920100000</v>
      </c>
      <c r="F165" s="30"/>
      <c r="G165" s="97" t="s">
        <v>296</v>
      </c>
      <c r="H165" s="39">
        <f>H166+H168+H170+H172+H174</f>
        <v>29113.899999999998</v>
      </c>
      <c r="I165" s="39">
        <f t="shared" ref="I165:J165" si="53">I166+I168+I170+I172+I174</f>
        <v>30503.600000000002</v>
      </c>
      <c r="J165" s="39">
        <f t="shared" si="53"/>
        <v>30447.100000000002</v>
      </c>
    </row>
    <row r="166" spans="1:10" ht="76.5">
      <c r="A166" s="1"/>
      <c r="B166" s="25"/>
      <c r="C166" s="16" t="s">
        <v>94</v>
      </c>
      <c r="D166" s="16" t="s">
        <v>101</v>
      </c>
      <c r="E166" s="74" t="s">
        <v>304</v>
      </c>
      <c r="F166" s="30"/>
      <c r="G166" s="97" t="s">
        <v>215</v>
      </c>
      <c r="H166" s="39">
        <f>H167</f>
        <v>5040</v>
      </c>
      <c r="I166" s="39">
        <f>I167</f>
        <v>5055.2</v>
      </c>
      <c r="J166" s="39">
        <f>J167</f>
        <v>5054.8999999999996</v>
      </c>
    </row>
    <row r="167" spans="1:10" ht="38.25">
      <c r="A167" s="1"/>
      <c r="B167" s="25"/>
      <c r="C167" s="16" t="s">
        <v>94</v>
      </c>
      <c r="D167" s="16" t="s">
        <v>101</v>
      </c>
      <c r="E167" s="74" t="s">
        <v>304</v>
      </c>
      <c r="F167" s="82" t="s">
        <v>211</v>
      </c>
      <c r="G167" s="98" t="s">
        <v>212</v>
      </c>
      <c r="H167" s="39">
        <v>5040</v>
      </c>
      <c r="I167" s="39">
        <v>5055.2</v>
      </c>
      <c r="J167" s="39">
        <v>5054.8999999999996</v>
      </c>
    </row>
    <row r="168" spans="1:10" ht="53.25" customHeight="1">
      <c r="A168" s="1"/>
      <c r="B168" s="25"/>
      <c r="C168" s="16" t="s">
        <v>94</v>
      </c>
      <c r="D168" s="16" t="s">
        <v>101</v>
      </c>
      <c r="E168" s="74">
        <v>920110300</v>
      </c>
      <c r="F168" s="16"/>
      <c r="G168" s="97" t="s">
        <v>654</v>
      </c>
      <c r="H168" s="39">
        <f>H169</f>
        <v>20160.099999999999</v>
      </c>
      <c r="I168" s="39">
        <f>I169</f>
        <v>20220.7</v>
      </c>
      <c r="J168" s="39">
        <f>J169</f>
        <v>20219.5</v>
      </c>
    </row>
    <row r="169" spans="1:10" ht="38.25">
      <c r="A169" s="1"/>
      <c r="B169" s="25"/>
      <c r="C169" s="16" t="s">
        <v>94</v>
      </c>
      <c r="D169" s="16" t="s">
        <v>101</v>
      </c>
      <c r="E169" s="74">
        <v>920110300</v>
      </c>
      <c r="F169" s="82" t="s">
        <v>211</v>
      </c>
      <c r="G169" s="98" t="s">
        <v>212</v>
      </c>
      <c r="H169" s="39">
        <v>20160.099999999999</v>
      </c>
      <c r="I169" s="39">
        <v>20220.7</v>
      </c>
      <c r="J169" s="39">
        <v>20219.5</v>
      </c>
    </row>
    <row r="170" spans="1:10" s="176" customFormat="1" ht="63.75">
      <c r="A170" s="1"/>
      <c r="B170" s="25"/>
      <c r="C170" s="16" t="s">
        <v>94</v>
      </c>
      <c r="D170" s="16" t="s">
        <v>101</v>
      </c>
      <c r="E170" s="74">
        <v>920123485</v>
      </c>
      <c r="F170" s="82"/>
      <c r="G170" s="177" t="s">
        <v>677</v>
      </c>
      <c r="H170" s="39">
        <f>H171</f>
        <v>1413.8</v>
      </c>
      <c r="I170" s="39">
        <f t="shared" ref="I170:J170" si="54">I171</f>
        <v>1413.8</v>
      </c>
      <c r="J170" s="39">
        <f t="shared" si="54"/>
        <v>1413.8</v>
      </c>
    </row>
    <row r="171" spans="1:10" s="176" customFormat="1" ht="38.25">
      <c r="A171" s="1"/>
      <c r="B171" s="25"/>
      <c r="C171" s="16" t="s">
        <v>94</v>
      </c>
      <c r="D171" s="16" t="s">
        <v>101</v>
      </c>
      <c r="E171" s="74">
        <v>920123485</v>
      </c>
      <c r="F171" s="82" t="s">
        <v>211</v>
      </c>
      <c r="G171" s="98" t="s">
        <v>212</v>
      </c>
      <c r="H171" s="39">
        <v>1413.8</v>
      </c>
      <c r="I171" s="39">
        <v>1413.8</v>
      </c>
      <c r="J171" s="39">
        <v>1413.8</v>
      </c>
    </row>
    <row r="172" spans="1:10" ht="63.75">
      <c r="A172" s="1"/>
      <c r="B172" s="25"/>
      <c r="C172" s="16" t="s">
        <v>94</v>
      </c>
      <c r="D172" s="16" t="s">
        <v>101</v>
      </c>
      <c r="E172" s="74">
        <v>920123490</v>
      </c>
      <c r="F172" s="82"/>
      <c r="G172" s="54" t="s">
        <v>516</v>
      </c>
      <c r="H172" s="39">
        <f>H173</f>
        <v>0</v>
      </c>
      <c r="I172" s="39">
        <f>I173</f>
        <v>55</v>
      </c>
      <c r="J172" s="39">
        <f>J173</f>
        <v>0</v>
      </c>
    </row>
    <row r="173" spans="1:10" ht="38.25">
      <c r="A173" s="1"/>
      <c r="B173" s="25"/>
      <c r="C173" s="16" t="s">
        <v>94</v>
      </c>
      <c r="D173" s="16" t="s">
        <v>101</v>
      </c>
      <c r="E173" s="74">
        <v>920123490</v>
      </c>
      <c r="F173" s="82" t="s">
        <v>211</v>
      </c>
      <c r="G173" s="98" t="s">
        <v>212</v>
      </c>
      <c r="H173" s="39">
        <v>0</v>
      </c>
      <c r="I173" s="39">
        <v>55</v>
      </c>
      <c r="J173" s="39">
        <v>0</v>
      </c>
    </row>
    <row r="174" spans="1:10" ht="77.25" customHeight="1">
      <c r="A174" s="1"/>
      <c r="B174" s="25"/>
      <c r="C174" s="16" t="s">
        <v>94</v>
      </c>
      <c r="D174" s="16" t="s">
        <v>101</v>
      </c>
      <c r="E174" s="74">
        <v>920123495</v>
      </c>
      <c r="F174" s="82"/>
      <c r="G174" s="54" t="s">
        <v>565</v>
      </c>
      <c r="H174" s="39">
        <f>H175</f>
        <v>2500</v>
      </c>
      <c r="I174" s="39">
        <f>I175</f>
        <v>3758.9</v>
      </c>
      <c r="J174" s="39">
        <f>J175</f>
        <v>3758.9</v>
      </c>
    </row>
    <row r="175" spans="1:10" ht="38.25">
      <c r="A175" s="1"/>
      <c r="B175" s="25"/>
      <c r="C175" s="16" t="s">
        <v>94</v>
      </c>
      <c r="D175" s="16" t="s">
        <v>101</v>
      </c>
      <c r="E175" s="74">
        <v>920123495</v>
      </c>
      <c r="F175" s="82" t="s">
        <v>211</v>
      </c>
      <c r="G175" s="98" t="s">
        <v>212</v>
      </c>
      <c r="H175" s="39">
        <v>2500</v>
      </c>
      <c r="I175" s="39">
        <v>3758.9</v>
      </c>
      <c r="J175" s="39">
        <v>3758.9</v>
      </c>
    </row>
    <row r="176" spans="1:10" ht="28.5">
      <c r="A176" s="1"/>
      <c r="B176" s="25"/>
      <c r="C176" s="30" t="s">
        <v>94</v>
      </c>
      <c r="D176" s="30" t="s">
        <v>99</v>
      </c>
      <c r="E176" s="30"/>
      <c r="F176" s="30"/>
      <c r="G176" s="50" t="s">
        <v>198</v>
      </c>
      <c r="H176" s="40">
        <f>+H177+H202</f>
        <v>180317.49999999997</v>
      </c>
      <c r="I176" s="40">
        <f>+I177+I202</f>
        <v>148481.29999999999</v>
      </c>
      <c r="J176" s="40">
        <f>+J177+J202</f>
        <v>146350.1</v>
      </c>
    </row>
    <row r="177" spans="1:10" ht="102">
      <c r="A177" s="1"/>
      <c r="B177" s="25"/>
      <c r="C177" s="5" t="s">
        <v>94</v>
      </c>
      <c r="D177" s="5" t="s">
        <v>99</v>
      </c>
      <c r="E177" s="73" t="s">
        <v>67</v>
      </c>
      <c r="F177" s="30"/>
      <c r="G177" s="141" t="s">
        <v>585</v>
      </c>
      <c r="H177" s="96">
        <f t="shared" ref="H177:J178" si="55">H178</f>
        <v>175371.59999999998</v>
      </c>
      <c r="I177" s="96">
        <f t="shared" si="55"/>
        <v>141596.4</v>
      </c>
      <c r="J177" s="96">
        <f t="shared" si="55"/>
        <v>141652.9</v>
      </c>
    </row>
    <row r="178" spans="1:10" ht="63.75">
      <c r="A178" s="1"/>
      <c r="B178" s="25"/>
      <c r="C178" s="16" t="s">
        <v>94</v>
      </c>
      <c r="D178" s="16" t="s">
        <v>99</v>
      </c>
      <c r="E178" s="52" t="s">
        <v>68</v>
      </c>
      <c r="F178" s="30"/>
      <c r="G178" s="46" t="s">
        <v>165</v>
      </c>
      <c r="H178" s="93">
        <f>H179</f>
        <v>175371.59999999998</v>
      </c>
      <c r="I178" s="93">
        <f t="shared" si="55"/>
        <v>141596.4</v>
      </c>
      <c r="J178" s="93">
        <f t="shared" si="55"/>
        <v>141652.9</v>
      </c>
    </row>
    <row r="179" spans="1:10" ht="38.25">
      <c r="A179" s="1"/>
      <c r="B179" s="25"/>
      <c r="C179" s="16" t="s">
        <v>94</v>
      </c>
      <c r="D179" s="16" t="s">
        <v>99</v>
      </c>
      <c r="E179" s="21" t="s">
        <v>295</v>
      </c>
      <c r="F179" s="30"/>
      <c r="G179" s="97" t="s">
        <v>306</v>
      </c>
      <c r="H179" s="39">
        <f>H180+H182+H184+H186+H188+H190+H192+H194+H196+H198+H200</f>
        <v>175371.59999999998</v>
      </c>
      <c r="I179" s="39">
        <f t="shared" ref="I179:J179" si="56">I180+I182+I184+I188+I190+I192+I194+I196+I198</f>
        <v>141596.4</v>
      </c>
      <c r="J179" s="39">
        <f t="shared" si="56"/>
        <v>141652.9</v>
      </c>
    </row>
    <row r="180" spans="1:10" ht="89.25">
      <c r="A180" s="1"/>
      <c r="B180" s="25"/>
      <c r="C180" s="16" t="s">
        <v>94</v>
      </c>
      <c r="D180" s="16" t="s">
        <v>99</v>
      </c>
      <c r="E180" s="74">
        <v>910123405</v>
      </c>
      <c r="F180" s="30"/>
      <c r="G180" s="97" t="s">
        <v>294</v>
      </c>
      <c r="H180" s="39">
        <f>H181</f>
        <v>15759.4</v>
      </c>
      <c r="I180" s="39">
        <f>I181</f>
        <v>15386.8</v>
      </c>
      <c r="J180" s="39">
        <f>J181</f>
        <v>16489.8</v>
      </c>
    </row>
    <row r="181" spans="1:10" ht="38.25">
      <c r="A181" s="1"/>
      <c r="B181" s="25"/>
      <c r="C181" s="16" t="s">
        <v>94</v>
      </c>
      <c r="D181" s="16" t="s">
        <v>99</v>
      </c>
      <c r="E181" s="74">
        <v>910123405</v>
      </c>
      <c r="F181" s="82" t="s">
        <v>211</v>
      </c>
      <c r="G181" s="98" t="s">
        <v>212</v>
      </c>
      <c r="H181" s="39">
        <v>15759.4</v>
      </c>
      <c r="I181" s="39">
        <v>15386.8</v>
      </c>
      <c r="J181" s="39">
        <v>16489.8</v>
      </c>
    </row>
    <row r="182" spans="1:10" ht="62.25" customHeight="1">
      <c r="A182" s="1"/>
      <c r="B182" s="25"/>
      <c r="C182" s="16" t="s">
        <v>94</v>
      </c>
      <c r="D182" s="16" t="s">
        <v>99</v>
      </c>
      <c r="E182" s="74">
        <v>910110520</v>
      </c>
      <c r="F182" s="30"/>
      <c r="G182" s="97" t="s">
        <v>184</v>
      </c>
      <c r="H182" s="39">
        <f>H183</f>
        <v>25070.9</v>
      </c>
      <c r="I182" s="39">
        <f>I183</f>
        <v>26073.7</v>
      </c>
      <c r="J182" s="39">
        <f>J183</f>
        <v>27116.6</v>
      </c>
    </row>
    <row r="183" spans="1:10" ht="38.25">
      <c r="A183" s="1"/>
      <c r="B183" s="25"/>
      <c r="C183" s="16" t="s">
        <v>94</v>
      </c>
      <c r="D183" s="16" t="s">
        <v>99</v>
      </c>
      <c r="E183" s="74">
        <v>910110520</v>
      </c>
      <c r="F183" s="82" t="s">
        <v>211</v>
      </c>
      <c r="G183" s="98" t="s">
        <v>212</v>
      </c>
      <c r="H183" s="1">
        <v>25070.9</v>
      </c>
      <c r="I183" s="39">
        <v>26073.7</v>
      </c>
      <c r="J183" s="1">
        <v>27116.6</v>
      </c>
    </row>
    <row r="184" spans="1:10" ht="25.5">
      <c r="A184" s="1"/>
      <c r="B184" s="25"/>
      <c r="C184" s="16" t="s">
        <v>94</v>
      </c>
      <c r="D184" s="16" t="s">
        <v>99</v>
      </c>
      <c r="E184" s="74">
        <v>910123410</v>
      </c>
      <c r="F184" s="16"/>
      <c r="G184" s="98" t="s">
        <v>185</v>
      </c>
      <c r="H184" s="39">
        <f>H185</f>
        <v>25695.200000000001</v>
      </c>
      <c r="I184" s="39">
        <f>I185</f>
        <v>21684.6</v>
      </c>
      <c r="J184" s="39">
        <f>J185</f>
        <v>16457</v>
      </c>
    </row>
    <row r="185" spans="1:10" ht="38.25">
      <c r="A185" s="1"/>
      <c r="B185" s="25"/>
      <c r="C185" s="16" t="s">
        <v>94</v>
      </c>
      <c r="D185" s="16" t="s">
        <v>99</v>
      </c>
      <c r="E185" s="74">
        <v>910123410</v>
      </c>
      <c r="F185" s="82" t="s">
        <v>211</v>
      </c>
      <c r="G185" s="98" t="s">
        <v>212</v>
      </c>
      <c r="H185" s="39">
        <v>25695.200000000001</v>
      </c>
      <c r="I185" s="39">
        <v>21684.6</v>
      </c>
      <c r="J185" s="39">
        <v>16457</v>
      </c>
    </row>
    <row r="186" spans="1:10" s="232" customFormat="1" ht="102">
      <c r="A186" s="1"/>
      <c r="B186" s="25"/>
      <c r="C186" s="16" t="s">
        <v>94</v>
      </c>
      <c r="D186" s="16" t="s">
        <v>99</v>
      </c>
      <c r="E186" s="74">
        <v>910123415</v>
      </c>
      <c r="F186" s="82"/>
      <c r="G186" s="130" t="s">
        <v>771</v>
      </c>
      <c r="H186" s="39">
        <f>H187</f>
        <v>2250</v>
      </c>
      <c r="I186" s="39">
        <f t="shared" ref="I186:J186" si="57">I187</f>
        <v>0</v>
      </c>
      <c r="J186" s="39">
        <f t="shared" si="57"/>
        <v>0</v>
      </c>
    </row>
    <row r="187" spans="1:10" s="232" customFormat="1" ht="38.25">
      <c r="A187" s="1"/>
      <c r="B187" s="25"/>
      <c r="C187" s="16" t="s">
        <v>94</v>
      </c>
      <c r="D187" s="16" t="s">
        <v>99</v>
      </c>
      <c r="E187" s="74">
        <v>910123415</v>
      </c>
      <c r="F187" s="82" t="s">
        <v>211</v>
      </c>
      <c r="G187" s="98" t="s">
        <v>212</v>
      </c>
      <c r="H187" s="39">
        <v>2250</v>
      </c>
      <c r="I187" s="39">
        <v>0</v>
      </c>
      <c r="J187" s="39">
        <v>0</v>
      </c>
    </row>
    <row r="188" spans="1:10" ht="102">
      <c r="A188" s="1"/>
      <c r="B188" s="25"/>
      <c r="C188" s="16" t="s">
        <v>94</v>
      </c>
      <c r="D188" s="16" t="s">
        <v>99</v>
      </c>
      <c r="E188" s="74" t="s">
        <v>649</v>
      </c>
      <c r="F188" s="82"/>
      <c r="G188" s="124" t="s">
        <v>648</v>
      </c>
      <c r="H188" s="39">
        <f>H189</f>
        <v>12019.9</v>
      </c>
      <c r="I188" s="39">
        <f t="shared" ref="I188:J188" si="58">I189</f>
        <v>0</v>
      </c>
      <c r="J188" s="39">
        <f t="shared" si="58"/>
        <v>0</v>
      </c>
    </row>
    <row r="189" spans="1:10" ht="38.25">
      <c r="A189" s="1"/>
      <c r="B189" s="25"/>
      <c r="C189" s="16" t="s">
        <v>94</v>
      </c>
      <c r="D189" s="16" t="s">
        <v>99</v>
      </c>
      <c r="E189" s="74" t="s">
        <v>649</v>
      </c>
      <c r="F189" s="82" t="s">
        <v>211</v>
      </c>
      <c r="G189" s="98" t="s">
        <v>212</v>
      </c>
      <c r="H189" s="39">
        <f>1413.8+606.1+10000</f>
        <v>12019.9</v>
      </c>
      <c r="I189" s="39">
        <v>0</v>
      </c>
      <c r="J189" s="39">
        <v>0</v>
      </c>
    </row>
    <row r="190" spans="1:10" ht="51">
      <c r="A190" s="1"/>
      <c r="B190" s="25"/>
      <c r="C190" s="16" t="s">
        <v>94</v>
      </c>
      <c r="D190" s="16" t="s">
        <v>99</v>
      </c>
      <c r="E190" s="74" t="s">
        <v>346</v>
      </c>
      <c r="F190" s="82"/>
      <c r="G190" s="123" t="s">
        <v>345</v>
      </c>
      <c r="H190" s="39">
        <f>H191</f>
        <v>1671.6</v>
      </c>
      <c r="I190" s="39">
        <f>I191</f>
        <v>1267.4000000000001</v>
      </c>
      <c r="J190" s="39">
        <f>J191</f>
        <v>1318.2</v>
      </c>
    </row>
    <row r="191" spans="1:10" ht="38.25">
      <c r="A191" s="1"/>
      <c r="B191" s="25"/>
      <c r="C191" s="16" t="s">
        <v>94</v>
      </c>
      <c r="D191" s="16" t="s">
        <v>99</v>
      </c>
      <c r="E191" s="74" t="s">
        <v>346</v>
      </c>
      <c r="F191" s="82" t="s">
        <v>211</v>
      </c>
      <c r="G191" s="98" t="s">
        <v>212</v>
      </c>
      <c r="H191" s="39">
        <f>1218.7+452.9</f>
        <v>1671.6</v>
      </c>
      <c r="I191" s="39">
        <v>1267.4000000000001</v>
      </c>
      <c r="J191" s="39">
        <v>1318.2</v>
      </c>
    </row>
    <row r="192" spans="1:10" ht="63.75">
      <c r="A192" s="1"/>
      <c r="B192" s="25"/>
      <c r="C192" s="16" t="s">
        <v>94</v>
      </c>
      <c r="D192" s="16" t="s">
        <v>99</v>
      </c>
      <c r="E192" s="137" t="s">
        <v>513</v>
      </c>
      <c r="F192" s="82"/>
      <c r="G192" s="123" t="s">
        <v>347</v>
      </c>
      <c r="H192" s="39">
        <f>H193</f>
        <v>10968</v>
      </c>
      <c r="I192" s="39">
        <f>I193</f>
        <v>11406.7</v>
      </c>
      <c r="J192" s="39">
        <f>J193</f>
        <v>11863</v>
      </c>
    </row>
    <row r="193" spans="1:10" ht="38.25">
      <c r="A193" s="1"/>
      <c r="B193" s="25"/>
      <c r="C193" s="16" t="s">
        <v>94</v>
      </c>
      <c r="D193" s="16" t="s">
        <v>99</v>
      </c>
      <c r="E193" s="137" t="s">
        <v>513</v>
      </c>
      <c r="F193" s="82" t="s">
        <v>211</v>
      </c>
      <c r="G193" s="98" t="s">
        <v>212</v>
      </c>
      <c r="H193" s="39">
        <v>10968</v>
      </c>
      <c r="I193" s="39">
        <v>11406.7</v>
      </c>
      <c r="J193" s="39">
        <v>11863</v>
      </c>
    </row>
    <row r="194" spans="1:10" ht="25.5">
      <c r="A194" s="1"/>
      <c r="B194" s="25"/>
      <c r="C194" s="16" t="s">
        <v>94</v>
      </c>
      <c r="D194" s="16" t="s">
        <v>99</v>
      </c>
      <c r="E194" s="74" t="s">
        <v>342</v>
      </c>
      <c r="F194" s="82"/>
      <c r="G194" s="98" t="s">
        <v>343</v>
      </c>
      <c r="H194" s="39">
        <f>H195</f>
        <v>14885.4</v>
      </c>
      <c r="I194" s="39">
        <f>I195</f>
        <v>6577.7</v>
      </c>
      <c r="J194" s="39">
        <f>J195</f>
        <v>6840.8</v>
      </c>
    </row>
    <row r="195" spans="1:10" ht="38.25">
      <c r="A195" s="1"/>
      <c r="B195" s="25"/>
      <c r="C195" s="16" t="s">
        <v>94</v>
      </c>
      <c r="D195" s="16" t="s">
        <v>99</v>
      </c>
      <c r="E195" s="74" t="s">
        <v>342</v>
      </c>
      <c r="F195" s="82" t="s">
        <v>211</v>
      </c>
      <c r="G195" s="98" t="s">
        <v>212</v>
      </c>
      <c r="H195" s="39">
        <f>8777.9+6107.5</f>
        <v>14885.4</v>
      </c>
      <c r="I195" s="39">
        <v>6577.7</v>
      </c>
      <c r="J195" s="39">
        <v>6840.8</v>
      </c>
    </row>
    <row r="196" spans="1:10" ht="25.5">
      <c r="A196" s="1"/>
      <c r="B196" s="25"/>
      <c r="C196" s="16" t="s">
        <v>94</v>
      </c>
      <c r="D196" s="16" t="s">
        <v>99</v>
      </c>
      <c r="E196" s="139" t="s">
        <v>514</v>
      </c>
      <c r="F196" s="82"/>
      <c r="G196" s="98" t="s">
        <v>344</v>
      </c>
      <c r="H196" s="39">
        <f>H197</f>
        <v>58435.7</v>
      </c>
      <c r="I196" s="39">
        <f>I197</f>
        <v>59199.5</v>
      </c>
      <c r="J196" s="39">
        <f>J197</f>
        <v>61567.5</v>
      </c>
    </row>
    <row r="197" spans="1:10" ht="38.25">
      <c r="A197" s="1"/>
      <c r="B197" s="25"/>
      <c r="C197" s="16" t="s">
        <v>94</v>
      </c>
      <c r="D197" s="16" t="s">
        <v>99</v>
      </c>
      <c r="E197" s="139" t="s">
        <v>514</v>
      </c>
      <c r="F197" s="82" t="s">
        <v>211</v>
      </c>
      <c r="G197" s="98" t="s">
        <v>212</v>
      </c>
      <c r="H197" s="39">
        <v>58435.7</v>
      </c>
      <c r="I197" s="1">
        <v>59199.5</v>
      </c>
      <c r="J197" s="1">
        <v>61567.5</v>
      </c>
    </row>
    <row r="198" spans="1:10" ht="25.5">
      <c r="A198" s="1"/>
      <c r="B198" s="25"/>
      <c r="C198" s="16" t="s">
        <v>94</v>
      </c>
      <c r="D198" s="16" t="s">
        <v>99</v>
      </c>
      <c r="E198" s="74">
        <v>910123425</v>
      </c>
      <c r="F198" s="82"/>
      <c r="G198" s="98" t="s">
        <v>373</v>
      </c>
      <c r="H198" s="39">
        <f>H199</f>
        <v>7947.5999999999995</v>
      </c>
      <c r="I198" s="39">
        <f>I199</f>
        <v>0</v>
      </c>
      <c r="J198" s="39">
        <f>J199</f>
        <v>0</v>
      </c>
    </row>
    <row r="199" spans="1:10" ht="38.25">
      <c r="A199" s="1"/>
      <c r="B199" s="25"/>
      <c r="C199" s="16" t="s">
        <v>94</v>
      </c>
      <c r="D199" s="16" t="s">
        <v>99</v>
      </c>
      <c r="E199" s="74">
        <v>910123425</v>
      </c>
      <c r="F199" s="82" t="s">
        <v>211</v>
      </c>
      <c r="G199" s="98" t="s">
        <v>212</v>
      </c>
      <c r="H199" s="190">
        <f>2448.7+5498.9</f>
        <v>7947.5999999999995</v>
      </c>
      <c r="I199" s="39">
        <v>0</v>
      </c>
      <c r="J199" s="39">
        <v>0</v>
      </c>
    </row>
    <row r="200" spans="1:10" s="232" customFormat="1">
      <c r="A200" s="1"/>
      <c r="B200" s="25"/>
      <c r="C200" s="16" t="s">
        <v>94</v>
      </c>
      <c r="D200" s="16" t="s">
        <v>99</v>
      </c>
      <c r="E200" s="188">
        <v>910123430</v>
      </c>
      <c r="F200" s="195"/>
      <c r="G200" s="169" t="s">
        <v>768</v>
      </c>
      <c r="H200" s="190">
        <f>H201</f>
        <v>667.9</v>
      </c>
      <c r="I200" s="190">
        <f>I201</f>
        <v>0</v>
      </c>
      <c r="J200" s="190">
        <f>J201</f>
        <v>0</v>
      </c>
    </row>
    <row r="201" spans="1:10" s="232" customFormat="1" ht="38.25">
      <c r="A201" s="1"/>
      <c r="B201" s="25"/>
      <c r="C201" s="16" t="s">
        <v>94</v>
      </c>
      <c r="D201" s="16" t="s">
        <v>99</v>
      </c>
      <c r="E201" s="188">
        <v>910123430</v>
      </c>
      <c r="F201" s="195" t="s">
        <v>211</v>
      </c>
      <c r="G201" s="169" t="s">
        <v>212</v>
      </c>
      <c r="H201" s="190">
        <v>667.9</v>
      </c>
      <c r="I201" s="190">
        <v>0</v>
      </c>
      <c r="J201" s="190">
        <v>0</v>
      </c>
    </row>
    <row r="202" spans="1:10" ht="90" customHeight="1">
      <c r="A202" s="1"/>
      <c r="B202" s="25"/>
      <c r="C202" s="73" t="s">
        <v>94</v>
      </c>
      <c r="D202" s="73" t="s">
        <v>99</v>
      </c>
      <c r="E202" s="73" t="s">
        <v>227</v>
      </c>
      <c r="F202" s="16"/>
      <c r="G202" s="64" t="s">
        <v>592</v>
      </c>
      <c r="H202" s="96">
        <f>H203</f>
        <v>4945.8999999999996</v>
      </c>
      <c r="I202" s="96">
        <f t="shared" ref="I202:J202" si="59">I203</f>
        <v>6884.9</v>
      </c>
      <c r="J202" s="96">
        <f t="shared" si="59"/>
        <v>4697.2</v>
      </c>
    </row>
    <row r="203" spans="1:10" ht="51">
      <c r="A203" s="1"/>
      <c r="B203" s="25"/>
      <c r="C203" s="52" t="s">
        <v>94</v>
      </c>
      <c r="D203" s="52" t="s">
        <v>99</v>
      </c>
      <c r="E203" s="52" t="s">
        <v>228</v>
      </c>
      <c r="F203" s="47"/>
      <c r="G203" s="48" t="s">
        <v>229</v>
      </c>
      <c r="H203" s="96">
        <f>H204+H213</f>
        <v>4945.8999999999996</v>
      </c>
      <c r="I203" s="96">
        <f>I204+I213</f>
        <v>6884.9</v>
      </c>
      <c r="J203" s="96">
        <f>J204+J213</f>
        <v>4697.2</v>
      </c>
    </row>
    <row r="204" spans="1:10" ht="51">
      <c r="A204" s="1"/>
      <c r="B204" s="25"/>
      <c r="C204" s="21" t="s">
        <v>94</v>
      </c>
      <c r="D204" s="21" t="s">
        <v>99</v>
      </c>
      <c r="E204" s="21" t="s">
        <v>230</v>
      </c>
      <c r="F204" s="82"/>
      <c r="G204" s="98" t="s">
        <v>231</v>
      </c>
      <c r="H204" s="41">
        <f>H205+H207+H209+H211</f>
        <v>1000</v>
      </c>
      <c r="I204" s="41">
        <f t="shared" ref="I204:J204" si="60">I205+I207+I209+I211</f>
        <v>2781.2</v>
      </c>
      <c r="J204" s="41">
        <f t="shared" si="60"/>
        <v>429.4</v>
      </c>
    </row>
    <row r="205" spans="1:10" ht="38.25">
      <c r="A205" s="1"/>
      <c r="B205" s="25"/>
      <c r="C205" s="21" t="s">
        <v>94</v>
      </c>
      <c r="D205" s="21" t="s">
        <v>99</v>
      </c>
      <c r="E205" s="21" t="s">
        <v>534</v>
      </c>
      <c r="F205" s="82"/>
      <c r="G205" s="98" t="s">
        <v>339</v>
      </c>
      <c r="H205" s="41">
        <f>H206</f>
        <v>0</v>
      </c>
      <c r="I205" s="41">
        <f>I206</f>
        <v>2381.1999999999998</v>
      </c>
      <c r="J205" s="41">
        <f>J206</f>
        <v>0</v>
      </c>
    </row>
    <row r="206" spans="1:10" ht="38.25">
      <c r="A206" s="1"/>
      <c r="B206" s="25"/>
      <c r="C206" s="21" t="s">
        <v>94</v>
      </c>
      <c r="D206" s="21" t="s">
        <v>99</v>
      </c>
      <c r="E206" s="21" t="s">
        <v>534</v>
      </c>
      <c r="F206" s="82" t="s">
        <v>211</v>
      </c>
      <c r="G206" s="98" t="s">
        <v>212</v>
      </c>
      <c r="H206" s="41">
        <v>0</v>
      </c>
      <c r="I206" s="41">
        <v>2381.1999999999998</v>
      </c>
      <c r="J206" s="41">
        <v>0</v>
      </c>
    </row>
    <row r="207" spans="1:10" s="194" customFormat="1" ht="25.5">
      <c r="A207" s="1"/>
      <c r="B207" s="25"/>
      <c r="C207" s="21" t="s">
        <v>94</v>
      </c>
      <c r="D207" s="21" t="s">
        <v>99</v>
      </c>
      <c r="E207" s="21" t="s">
        <v>698</v>
      </c>
      <c r="F207" s="195"/>
      <c r="G207" s="169" t="s">
        <v>699</v>
      </c>
      <c r="H207" s="41">
        <f>H208</f>
        <v>0</v>
      </c>
      <c r="I207" s="41">
        <f t="shared" ref="I207:J207" si="61">I208</f>
        <v>0</v>
      </c>
      <c r="J207" s="41">
        <f t="shared" si="61"/>
        <v>429.4</v>
      </c>
    </row>
    <row r="208" spans="1:10" s="194" customFormat="1" ht="38.25">
      <c r="A208" s="1"/>
      <c r="B208" s="25"/>
      <c r="C208" s="21" t="s">
        <v>94</v>
      </c>
      <c r="D208" s="21" t="s">
        <v>99</v>
      </c>
      <c r="E208" s="21" t="s">
        <v>698</v>
      </c>
      <c r="F208" s="195" t="s">
        <v>211</v>
      </c>
      <c r="G208" s="169" t="s">
        <v>212</v>
      </c>
      <c r="H208" s="41">
        <v>0</v>
      </c>
      <c r="I208" s="41">
        <v>0</v>
      </c>
      <c r="J208" s="41">
        <v>429.4</v>
      </c>
    </row>
    <row r="209" spans="1:10" ht="25.5">
      <c r="A209" s="1"/>
      <c r="B209" s="25"/>
      <c r="C209" s="21" t="s">
        <v>94</v>
      </c>
      <c r="D209" s="21" t="s">
        <v>99</v>
      </c>
      <c r="E209" s="21" t="s">
        <v>535</v>
      </c>
      <c r="F209" s="16"/>
      <c r="G209" s="98" t="s">
        <v>329</v>
      </c>
      <c r="H209" s="41">
        <f>H210</f>
        <v>400</v>
      </c>
      <c r="I209" s="41">
        <f>I210</f>
        <v>400</v>
      </c>
      <c r="J209" s="41">
        <f>J210</f>
        <v>0</v>
      </c>
    </row>
    <row r="210" spans="1:10" ht="38.25">
      <c r="A210" s="1"/>
      <c r="B210" s="25"/>
      <c r="C210" s="21" t="s">
        <v>94</v>
      </c>
      <c r="D210" s="21" t="s">
        <v>99</v>
      </c>
      <c r="E210" s="21" t="s">
        <v>535</v>
      </c>
      <c r="F210" s="82" t="s">
        <v>211</v>
      </c>
      <c r="G210" s="98" t="s">
        <v>212</v>
      </c>
      <c r="H210" s="41">
        <v>400</v>
      </c>
      <c r="I210" s="41">
        <v>400</v>
      </c>
      <c r="J210" s="41">
        <v>0</v>
      </c>
    </row>
    <row r="211" spans="1:10">
      <c r="A211" s="1"/>
      <c r="B211" s="25"/>
      <c r="C211" s="21" t="s">
        <v>94</v>
      </c>
      <c r="D211" s="21" t="s">
        <v>99</v>
      </c>
      <c r="E211" s="21" t="s">
        <v>634</v>
      </c>
      <c r="F211" s="82"/>
      <c r="G211" s="98" t="s">
        <v>602</v>
      </c>
      <c r="H211" s="41">
        <f>H212</f>
        <v>600</v>
      </c>
      <c r="I211" s="41">
        <f t="shared" ref="I211:J211" si="62">I212</f>
        <v>0</v>
      </c>
      <c r="J211" s="41">
        <f t="shared" si="62"/>
        <v>0</v>
      </c>
    </row>
    <row r="212" spans="1:10" ht="38.25">
      <c r="A212" s="1"/>
      <c r="B212" s="25"/>
      <c r="C212" s="21" t="s">
        <v>94</v>
      </c>
      <c r="D212" s="21" t="s">
        <v>99</v>
      </c>
      <c r="E212" s="21" t="s">
        <v>634</v>
      </c>
      <c r="F212" s="82" t="s">
        <v>211</v>
      </c>
      <c r="G212" s="98" t="s">
        <v>212</v>
      </c>
      <c r="H212" s="41">
        <v>600</v>
      </c>
      <c r="I212" s="41">
        <v>0</v>
      </c>
      <c r="J212" s="41">
        <v>0</v>
      </c>
    </row>
    <row r="213" spans="1:10" ht="63.75">
      <c r="A213" s="1"/>
      <c r="B213" s="25"/>
      <c r="C213" s="21" t="s">
        <v>94</v>
      </c>
      <c r="D213" s="21" t="s">
        <v>99</v>
      </c>
      <c r="E213" s="51" t="s">
        <v>532</v>
      </c>
      <c r="F213" s="82"/>
      <c r="G213" s="98" t="s">
        <v>533</v>
      </c>
      <c r="H213" s="41">
        <f>H214+H216</f>
        <v>3945.9</v>
      </c>
      <c r="I213" s="41">
        <f t="shared" ref="I213:J213" si="63">I214+I216</f>
        <v>4103.7</v>
      </c>
      <c r="J213" s="41">
        <f t="shared" si="63"/>
        <v>4267.8</v>
      </c>
    </row>
    <row r="214" spans="1:10" ht="42" customHeight="1">
      <c r="A214" s="1"/>
      <c r="B214" s="25"/>
      <c r="C214" s="21" t="s">
        <v>94</v>
      </c>
      <c r="D214" s="21" t="s">
        <v>99</v>
      </c>
      <c r="E214" s="51" t="s">
        <v>353</v>
      </c>
      <c r="F214" s="82"/>
      <c r="G214" s="98" t="s">
        <v>350</v>
      </c>
      <c r="H214" s="41">
        <f>H215</f>
        <v>394.6</v>
      </c>
      <c r="I214" s="41">
        <f>I215</f>
        <v>410.4</v>
      </c>
      <c r="J214" s="41">
        <f>J215</f>
        <v>426.8</v>
      </c>
    </row>
    <row r="215" spans="1:10" ht="38.25">
      <c r="A215" s="1"/>
      <c r="B215" s="25"/>
      <c r="C215" s="21" t="s">
        <v>94</v>
      </c>
      <c r="D215" s="21" t="s">
        <v>99</v>
      </c>
      <c r="E215" s="51" t="s">
        <v>353</v>
      </c>
      <c r="F215" s="82" t="s">
        <v>211</v>
      </c>
      <c r="G215" s="98" t="s">
        <v>212</v>
      </c>
      <c r="H215" s="39">
        <v>394.6</v>
      </c>
      <c r="I215" s="39">
        <v>410.4</v>
      </c>
      <c r="J215" s="39">
        <v>426.8</v>
      </c>
    </row>
    <row r="216" spans="1:10" ht="54.75" customHeight="1">
      <c r="A216" s="1"/>
      <c r="B216" s="25"/>
      <c r="C216" s="21" t="s">
        <v>94</v>
      </c>
      <c r="D216" s="21" t="s">
        <v>99</v>
      </c>
      <c r="E216" s="51" t="s">
        <v>354</v>
      </c>
      <c r="F216" s="82"/>
      <c r="G216" s="98" t="s">
        <v>348</v>
      </c>
      <c r="H216" s="41">
        <f>H217</f>
        <v>3551.3</v>
      </c>
      <c r="I216" s="41">
        <f>I217</f>
        <v>3693.3</v>
      </c>
      <c r="J216" s="41">
        <f>J217</f>
        <v>3841</v>
      </c>
    </row>
    <row r="217" spans="1:10" ht="38.25">
      <c r="A217" s="1"/>
      <c r="B217" s="25"/>
      <c r="C217" s="21" t="s">
        <v>94</v>
      </c>
      <c r="D217" s="21" t="s">
        <v>99</v>
      </c>
      <c r="E217" s="51" t="s">
        <v>354</v>
      </c>
      <c r="F217" s="82" t="s">
        <v>211</v>
      </c>
      <c r="G217" s="98" t="s">
        <v>212</v>
      </c>
      <c r="H217" s="41">
        <v>3551.3</v>
      </c>
      <c r="I217" s="41">
        <v>3693.3</v>
      </c>
      <c r="J217" s="41">
        <v>3841</v>
      </c>
    </row>
    <row r="218" spans="1:10" ht="25.5">
      <c r="A218" s="1"/>
      <c r="B218" s="25"/>
      <c r="C218" s="30" t="s">
        <v>94</v>
      </c>
      <c r="D218" s="30" t="s">
        <v>122</v>
      </c>
      <c r="E218" s="30"/>
      <c r="F218" s="30"/>
      <c r="G218" s="46" t="s">
        <v>4</v>
      </c>
      <c r="H218" s="40">
        <f>H219+H227+H247</f>
        <v>2752</v>
      </c>
      <c r="I218" s="40">
        <f>I219+I227+I247</f>
        <v>1406.2</v>
      </c>
      <c r="J218" s="40">
        <f>J219+J227+J247</f>
        <v>1406.2</v>
      </c>
    </row>
    <row r="219" spans="1:10" ht="89.25">
      <c r="A219" s="1"/>
      <c r="B219" s="25"/>
      <c r="C219" s="16" t="s">
        <v>94</v>
      </c>
      <c r="D219" s="16" t="s">
        <v>122</v>
      </c>
      <c r="E219" s="73" t="s">
        <v>69</v>
      </c>
      <c r="F219" s="16"/>
      <c r="G219" s="142" t="s">
        <v>580</v>
      </c>
      <c r="H219" s="96">
        <f t="shared" ref="H219:J219" si="64">H220</f>
        <v>186</v>
      </c>
      <c r="I219" s="96">
        <f t="shared" si="64"/>
        <v>176.2</v>
      </c>
      <c r="J219" s="96">
        <f t="shared" si="64"/>
        <v>176.2</v>
      </c>
    </row>
    <row r="220" spans="1:10" ht="38.25">
      <c r="A220" s="1"/>
      <c r="B220" s="25"/>
      <c r="C220" s="16" t="s">
        <v>94</v>
      </c>
      <c r="D220" s="16" t="s">
        <v>122</v>
      </c>
      <c r="E220" s="52" t="s">
        <v>163</v>
      </c>
      <c r="F220" s="16"/>
      <c r="G220" s="48" t="s">
        <v>162</v>
      </c>
      <c r="H220" s="93">
        <f>H221+H224</f>
        <v>186</v>
      </c>
      <c r="I220" s="93">
        <f t="shared" ref="I220:J220" si="65">I221+I224</f>
        <v>176.2</v>
      </c>
      <c r="J220" s="93">
        <f t="shared" si="65"/>
        <v>176.2</v>
      </c>
    </row>
    <row r="221" spans="1:10" ht="76.5">
      <c r="A221" s="1"/>
      <c r="B221" s="25"/>
      <c r="C221" s="16" t="s">
        <v>94</v>
      </c>
      <c r="D221" s="16" t="s">
        <v>122</v>
      </c>
      <c r="E221" s="21" t="s">
        <v>246</v>
      </c>
      <c r="F221" s="16"/>
      <c r="G221" s="99" t="s">
        <v>309</v>
      </c>
      <c r="H221" s="41">
        <f t="shared" ref="H221:J222" si="66">H222</f>
        <v>150</v>
      </c>
      <c r="I221" s="41">
        <f t="shared" si="66"/>
        <v>140.19999999999999</v>
      </c>
      <c r="J221" s="41">
        <f t="shared" si="66"/>
        <v>140.19999999999999</v>
      </c>
    </row>
    <row r="222" spans="1:10" ht="51">
      <c r="A222" s="1"/>
      <c r="B222" s="25"/>
      <c r="C222" s="16" t="s">
        <v>94</v>
      </c>
      <c r="D222" s="16" t="s">
        <v>122</v>
      </c>
      <c r="E222" s="21" t="s">
        <v>464</v>
      </c>
      <c r="F222" s="30"/>
      <c r="G222" s="97" t="s">
        <v>164</v>
      </c>
      <c r="H222" s="41">
        <f t="shared" si="66"/>
        <v>150</v>
      </c>
      <c r="I222" s="41">
        <f t="shared" si="66"/>
        <v>140.19999999999999</v>
      </c>
      <c r="J222" s="41">
        <f t="shared" si="66"/>
        <v>140.19999999999999</v>
      </c>
    </row>
    <row r="223" spans="1:10" ht="38.25">
      <c r="A223" s="1"/>
      <c r="B223" s="25"/>
      <c r="C223" s="16" t="s">
        <v>94</v>
      </c>
      <c r="D223" s="16" t="s">
        <v>122</v>
      </c>
      <c r="E223" s="21" t="s">
        <v>464</v>
      </c>
      <c r="F223" s="82" t="s">
        <v>211</v>
      </c>
      <c r="G223" s="98" t="s">
        <v>212</v>
      </c>
      <c r="H223" s="39">
        <v>150</v>
      </c>
      <c r="I223" s="39">
        <v>140.19999999999999</v>
      </c>
      <c r="J223" s="39">
        <v>140.19999999999999</v>
      </c>
    </row>
    <row r="224" spans="1:10" ht="25.5">
      <c r="A224" s="1"/>
      <c r="B224" s="25"/>
      <c r="C224" s="16" t="s">
        <v>94</v>
      </c>
      <c r="D224" s="16" t="s">
        <v>122</v>
      </c>
      <c r="E224" s="21" t="s">
        <v>340</v>
      </c>
      <c r="F224" s="82"/>
      <c r="G224" s="99" t="s">
        <v>336</v>
      </c>
      <c r="H224" s="41">
        <f>H225</f>
        <v>36</v>
      </c>
      <c r="I224" s="41">
        <f t="shared" ref="I224:J224" si="67">I225</f>
        <v>36</v>
      </c>
      <c r="J224" s="41">
        <f t="shared" si="67"/>
        <v>36</v>
      </c>
    </row>
    <row r="225" spans="1:10" ht="38.25">
      <c r="A225" s="1"/>
      <c r="B225" s="25"/>
      <c r="C225" s="16" t="s">
        <v>94</v>
      </c>
      <c r="D225" s="16" t="s">
        <v>122</v>
      </c>
      <c r="E225" s="82" t="s">
        <v>465</v>
      </c>
      <c r="F225" s="30"/>
      <c r="G225" s="97" t="s">
        <v>167</v>
      </c>
      <c r="H225" s="41">
        <f>H226</f>
        <v>36</v>
      </c>
      <c r="I225" s="41">
        <f t="shared" ref="I225:J225" si="68">I226</f>
        <v>36</v>
      </c>
      <c r="J225" s="41">
        <f t="shared" si="68"/>
        <v>36</v>
      </c>
    </row>
    <row r="226" spans="1:10" ht="38.25">
      <c r="A226" s="1"/>
      <c r="B226" s="25"/>
      <c r="C226" s="16" t="s">
        <v>94</v>
      </c>
      <c r="D226" s="16" t="s">
        <v>122</v>
      </c>
      <c r="E226" s="82" t="s">
        <v>465</v>
      </c>
      <c r="F226" s="82" t="s">
        <v>211</v>
      </c>
      <c r="G226" s="98" t="s">
        <v>212</v>
      </c>
      <c r="H226" s="41">
        <v>36</v>
      </c>
      <c r="I226" s="41">
        <v>36</v>
      </c>
      <c r="J226" s="41">
        <v>36</v>
      </c>
    </row>
    <row r="227" spans="1:10" ht="89.25">
      <c r="A227" s="1"/>
      <c r="B227" s="25"/>
      <c r="C227" s="5" t="s">
        <v>94</v>
      </c>
      <c r="D227" s="5" t="s">
        <v>122</v>
      </c>
      <c r="E227" s="76">
        <v>400000000</v>
      </c>
      <c r="F227" s="16"/>
      <c r="G227" s="141" t="s">
        <v>579</v>
      </c>
      <c r="H227" s="96">
        <f t="shared" ref="H227:J227" si="69">H228</f>
        <v>2266</v>
      </c>
      <c r="I227" s="96">
        <f t="shared" si="69"/>
        <v>930</v>
      </c>
      <c r="J227" s="96">
        <f t="shared" si="69"/>
        <v>930</v>
      </c>
    </row>
    <row r="228" spans="1:10" ht="52.5" customHeight="1">
      <c r="A228" s="1"/>
      <c r="B228" s="25"/>
      <c r="C228" s="47" t="s">
        <v>94</v>
      </c>
      <c r="D228" s="47" t="s">
        <v>122</v>
      </c>
      <c r="E228" s="75">
        <v>410000000</v>
      </c>
      <c r="F228" s="30"/>
      <c r="G228" s="46" t="s">
        <v>466</v>
      </c>
      <c r="H228" s="93">
        <f>H229+H236</f>
        <v>2266</v>
      </c>
      <c r="I228" s="93">
        <f>I229+I236</f>
        <v>930</v>
      </c>
      <c r="J228" s="93">
        <f>J229+J236</f>
        <v>930</v>
      </c>
    </row>
    <row r="229" spans="1:10" ht="51">
      <c r="A229" s="1"/>
      <c r="B229" s="25"/>
      <c r="C229" s="16" t="s">
        <v>94</v>
      </c>
      <c r="D229" s="16" t="s">
        <v>122</v>
      </c>
      <c r="E229" s="74">
        <v>410200000</v>
      </c>
      <c r="F229" s="30"/>
      <c r="G229" s="97" t="s">
        <v>471</v>
      </c>
      <c r="H229" s="39">
        <f>H230+H232+H234</f>
        <v>130</v>
      </c>
      <c r="I229" s="39">
        <f t="shared" ref="I229:J229" si="70">I230+I232+I234</f>
        <v>130</v>
      </c>
      <c r="J229" s="39">
        <f t="shared" si="70"/>
        <v>130</v>
      </c>
    </row>
    <row r="230" spans="1:10" ht="76.5">
      <c r="A230" s="1"/>
      <c r="B230" s="25"/>
      <c r="C230" s="16" t="s">
        <v>94</v>
      </c>
      <c r="D230" s="16" t="s">
        <v>122</v>
      </c>
      <c r="E230" s="135" t="s">
        <v>628</v>
      </c>
      <c r="F230" s="82"/>
      <c r="G230" s="98" t="s">
        <v>596</v>
      </c>
      <c r="H230" s="39">
        <f t="shared" ref="H230:J230" si="71">H231</f>
        <v>50</v>
      </c>
      <c r="I230" s="39">
        <f t="shared" si="71"/>
        <v>50</v>
      </c>
      <c r="J230" s="39">
        <f t="shared" si="71"/>
        <v>50</v>
      </c>
    </row>
    <row r="231" spans="1:10" ht="38.25">
      <c r="A231" s="1"/>
      <c r="B231" s="25"/>
      <c r="C231" s="16" t="s">
        <v>94</v>
      </c>
      <c r="D231" s="16" t="s">
        <v>122</v>
      </c>
      <c r="E231" s="135" t="s">
        <v>628</v>
      </c>
      <c r="F231" s="82" t="s">
        <v>211</v>
      </c>
      <c r="G231" s="98" t="s">
        <v>212</v>
      </c>
      <c r="H231" s="39">
        <v>50</v>
      </c>
      <c r="I231" s="39">
        <v>50</v>
      </c>
      <c r="J231" s="39">
        <v>50</v>
      </c>
    </row>
    <row r="232" spans="1:10" ht="25.5">
      <c r="A232" s="1"/>
      <c r="B232" s="25"/>
      <c r="C232" s="16" t="s">
        <v>94</v>
      </c>
      <c r="D232" s="16" t="s">
        <v>122</v>
      </c>
      <c r="E232" s="135" t="s">
        <v>627</v>
      </c>
      <c r="F232" s="82"/>
      <c r="G232" s="98" t="s">
        <v>469</v>
      </c>
      <c r="H232" s="39">
        <f>H233</f>
        <v>30</v>
      </c>
      <c r="I232" s="39">
        <f>I233</f>
        <v>30</v>
      </c>
      <c r="J232" s="39">
        <f>J233</f>
        <v>30</v>
      </c>
    </row>
    <row r="233" spans="1:10" ht="38.25">
      <c r="A233" s="1"/>
      <c r="B233" s="25"/>
      <c r="C233" s="16" t="s">
        <v>94</v>
      </c>
      <c r="D233" s="16" t="s">
        <v>122</v>
      </c>
      <c r="E233" s="135" t="s">
        <v>627</v>
      </c>
      <c r="F233" s="82" t="s">
        <v>211</v>
      </c>
      <c r="G233" s="98" t="s">
        <v>212</v>
      </c>
      <c r="H233" s="39">
        <v>30</v>
      </c>
      <c r="I233" s="39">
        <v>30</v>
      </c>
      <c r="J233" s="39">
        <v>30</v>
      </c>
    </row>
    <row r="234" spans="1:10" ht="38.25">
      <c r="A234" s="1"/>
      <c r="B234" s="25"/>
      <c r="C234" s="16" t="s">
        <v>94</v>
      </c>
      <c r="D234" s="16" t="s">
        <v>122</v>
      </c>
      <c r="E234" s="135" t="s">
        <v>626</v>
      </c>
      <c r="F234" s="82"/>
      <c r="G234" s="98" t="s">
        <v>597</v>
      </c>
      <c r="H234" s="39">
        <f>H235</f>
        <v>50</v>
      </c>
      <c r="I234" s="39">
        <f t="shared" ref="I234:J234" si="72">I235</f>
        <v>50</v>
      </c>
      <c r="J234" s="39">
        <f t="shared" si="72"/>
        <v>50</v>
      </c>
    </row>
    <row r="235" spans="1:10" ht="38.25">
      <c r="A235" s="1"/>
      <c r="B235" s="25"/>
      <c r="C235" s="16" t="s">
        <v>94</v>
      </c>
      <c r="D235" s="16" t="s">
        <v>122</v>
      </c>
      <c r="E235" s="135" t="s">
        <v>626</v>
      </c>
      <c r="F235" s="82" t="s">
        <v>211</v>
      </c>
      <c r="G235" s="98" t="s">
        <v>212</v>
      </c>
      <c r="H235" s="39">
        <v>50</v>
      </c>
      <c r="I235" s="39">
        <v>50</v>
      </c>
      <c r="J235" s="39">
        <v>50</v>
      </c>
    </row>
    <row r="236" spans="1:10" ht="51">
      <c r="A236" s="1"/>
      <c r="B236" s="25"/>
      <c r="C236" s="16" t="s">
        <v>94</v>
      </c>
      <c r="D236" s="16" t="s">
        <v>122</v>
      </c>
      <c r="E236" s="135" t="s">
        <v>473</v>
      </c>
      <c r="F236" s="82"/>
      <c r="G236" s="97" t="s">
        <v>472</v>
      </c>
      <c r="H236" s="39">
        <f>H237+H239+H241+H243+H245</f>
        <v>2136</v>
      </c>
      <c r="I236" s="39">
        <f t="shared" ref="I236:J236" si="73">I237+I239+I241+I243+I245</f>
        <v>800</v>
      </c>
      <c r="J236" s="39">
        <f t="shared" si="73"/>
        <v>800</v>
      </c>
    </row>
    <row r="237" spans="1:10" ht="63.75">
      <c r="A237" s="1"/>
      <c r="B237" s="25"/>
      <c r="C237" s="16" t="s">
        <v>94</v>
      </c>
      <c r="D237" s="16" t="s">
        <v>122</v>
      </c>
      <c r="E237" s="135" t="s">
        <v>629</v>
      </c>
      <c r="F237" s="82"/>
      <c r="G237" s="98" t="s">
        <v>598</v>
      </c>
      <c r="H237" s="39">
        <f>H238</f>
        <v>200</v>
      </c>
      <c r="I237" s="39">
        <f t="shared" ref="I237:J237" si="74">I238</f>
        <v>200</v>
      </c>
      <c r="J237" s="39">
        <f t="shared" si="74"/>
        <v>200</v>
      </c>
    </row>
    <row r="238" spans="1:10" ht="63.75">
      <c r="A238" s="1"/>
      <c r="B238" s="25"/>
      <c r="C238" s="16" t="s">
        <v>94</v>
      </c>
      <c r="D238" s="16" t="s">
        <v>122</v>
      </c>
      <c r="E238" s="135" t="s">
        <v>629</v>
      </c>
      <c r="F238" s="16" t="s">
        <v>12</v>
      </c>
      <c r="G238" s="98" t="s">
        <v>365</v>
      </c>
      <c r="H238" s="39">
        <v>200</v>
      </c>
      <c r="I238" s="39">
        <v>200</v>
      </c>
      <c r="J238" s="39">
        <v>200</v>
      </c>
    </row>
    <row r="239" spans="1:10" ht="63.75">
      <c r="A239" s="1"/>
      <c r="B239" s="25"/>
      <c r="C239" s="16" t="s">
        <v>94</v>
      </c>
      <c r="D239" s="16" t="s">
        <v>122</v>
      </c>
      <c r="E239" s="135" t="s">
        <v>630</v>
      </c>
      <c r="F239" s="82"/>
      <c r="G239" s="98" t="s">
        <v>474</v>
      </c>
      <c r="H239" s="39">
        <f>H240</f>
        <v>500</v>
      </c>
      <c r="I239" s="39">
        <f t="shared" ref="I239:J239" si="75">I240</f>
        <v>500</v>
      </c>
      <c r="J239" s="39">
        <f t="shared" si="75"/>
        <v>500</v>
      </c>
    </row>
    <row r="240" spans="1:10" ht="63.75">
      <c r="A240" s="1"/>
      <c r="B240" s="25"/>
      <c r="C240" s="16" t="s">
        <v>94</v>
      </c>
      <c r="D240" s="16" t="s">
        <v>122</v>
      </c>
      <c r="E240" s="135" t="s">
        <v>630</v>
      </c>
      <c r="F240" s="16" t="s">
        <v>12</v>
      </c>
      <c r="G240" s="98" t="s">
        <v>365</v>
      </c>
      <c r="H240" s="39">
        <v>500</v>
      </c>
      <c r="I240" s="39">
        <v>500</v>
      </c>
      <c r="J240" s="39">
        <v>500</v>
      </c>
    </row>
    <row r="241" spans="1:10" ht="104.25" customHeight="1">
      <c r="A241" s="1"/>
      <c r="B241" s="25"/>
      <c r="C241" s="16" t="s">
        <v>94</v>
      </c>
      <c r="D241" s="16" t="s">
        <v>122</v>
      </c>
      <c r="E241" s="135" t="s">
        <v>631</v>
      </c>
      <c r="F241" s="82"/>
      <c r="G241" s="98" t="s">
        <v>475</v>
      </c>
      <c r="H241" s="39">
        <f>H242</f>
        <v>80</v>
      </c>
      <c r="I241" s="39">
        <f t="shared" ref="I241:J241" si="76">I242</f>
        <v>100</v>
      </c>
      <c r="J241" s="39">
        <f t="shared" si="76"/>
        <v>100</v>
      </c>
    </row>
    <row r="242" spans="1:10" ht="63.75">
      <c r="A242" s="1"/>
      <c r="B242" s="25"/>
      <c r="C242" s="16" t="s">
        <v>94</v>
      </c>
      <c r="D242" s="16" t="s">
        <v>122</v>
      </c>
      <c r="E242" s="135" t="s">
        <v>631</v>
      </c>
      <c r="F242" s="16" t="s">
        <v>12</v>
      </c>
      <c r="G242" s="98" t="s">
        <v>365</v>
      </c>
      <c r="H242" s="39">
        <v>80</v>
      </c>
      <c r="I242" s="39">
        <v>100</v>
      </c>
      <c r="J242" s="39">
        <v>100</v>
      </c>
    </row>
    <row r="243" spans="1:10" ht="95.25" customHeight="1">
      <c r="A243" s="1"/>
      <c r="B243" s="25"/>
      <c r="C243" s="16" t="s">
        <v>94</v>
      </c>
      <c r="D243" s="16" t="s">
        <v>122</v>
      </c>
      <c r="E243" s="135" t="s">
        <v>632</v>
      </c>
      <c r="F243" s="16"/>
      <c r="G243" s="98" t="s">
        <v>599</v>
      </c>
      <c r="H243" s="39">
        <f>H244</f>
        <v>356</v>
      </c>
      <c r="I243" s="39">
        <f t="shared" ref="I243:J243" si="77">I244</f>
        <v>0</v>
      </c>
      <c r="J243" s="39">
        <f t="shared" si="77"/>
        <v>0</v>
      </c>
    </row>
    <row r="244" spans="1:10" ht="63.75">
      <c r="A244" s="1"/>
      <c r="B244" s="25"/>
      <c r="C244" s="16" t="s">
        <v>94</v>
      </c>
      <c r="D244" s="16" t="s">
        <v>122</v>
      </c>
      <c r="E244" s="135" t="s">
        <v>632</v>
      </c>
      <c r="F244" s="16" t="s">
        <v>12</v>
      </c>
      <c r="G244" s="98" t="s">
        <v>365</v>
      </c>
      <c r="H244" s="39">
        <v>356</v>
      </c>
      <c r="I244" s="39">
        <v>0</v>
      </c>
      <c r="J244" s="39">
        <v>0</v>
      </c>
    </row>
    <row r="245" spans="1:10" s="174" customFormat="1" ht="100.5" customHeight="1">
      <c r="A245" s="1"/>
      <c r="B245" s="25"/>
      <c r="C245" s="16" t="s">
        <v>94</v>
      </c>
      <c r="D245" s="16" t="s">
        <v>122</v>
      </c>
      <c r="E245" s="135" t="s">
        <v>673</v>
      </c>
      <c r="F245" s="16"/>
      <c r="G245" s="98" t="s">
        <v>674</v>
      </c>
      <c r="H245" s="39">
        <f>H246</f>
        <v>1000</v>
      </c>
      <c r="I245" s="39">
        <f t="shared" ref="I245:J245" si="78">I246</f>
        <v>0</v>
      </c>
      <c r="J245" s="39">
        <f t="shared" si="78"/>
        <v>0</v>
      </c>
    </row>
    <row r="246" spans="1:10" s="174" customFormat="1" ht="63.75">
      <c r="A246" s="1"/>
      <c r="B246" s="25"/>
      <c r="C246" s="16" t="s">
        <v>94</v>
      </c>
      <c r="D246" s="16" t="s">
        <v>122</v>
      </c>
      <c r="E246" s="135" t="s">
        <v>673</v>
      </c>
      <c r="F246" s="16" t="s">
        <v>12</v>
      </c>
      <c r="G246" s="98" t="s">
        <v>365</v>
      </c>
      <c r="H246" s="39">
        <v>1000</v>
      </c>
      <c r="I246" s="39">
        <v>0</v>
      </c>
      <c r="J246" s="39">
        <v>0</v>
      </c>
    </row>
    <row r="247" spans="1:10" ht="76.5">
      <c r="A247" s="1"/>
      <c r="B247" s="25"/>
      <c r="C247" s="5" t="s">
        <v>94</v>
      </c>
      <c r="D247" s="5" t="s">
        <v>122</v>
      </c>
      <c r="E247" s="73" t="s">
        <v>146</v>
      </c>
      <c r="F247" s="16"/>
      <c r="G247" s="63" t="s">
        <v>584</v>
      </c>
      <c r="H247" s="96">
        <f t="shared" ref="H247:J247" si="79">H248</f>
        <v>300</v>
      </c>
      <c r="I247" s="96">
        <f t="shared" si="79"/>
        <v>300</v>
      </c>
      <c r="J247" s="96">
        <f t="shared" si="79"/>
        <v>300</v>
      </c>
    </row>
    <row r="248" spans="1:10" ht="63.75">
      <c r="A248" s="1"/>
      <c r="B248" s="25"/>
      <c r="C248" s="47" t="s">
        <v>94</v>
      </c>
      <c r="D248" s="47" t="s">
        <v>122</v>
      </c>
      <c r="E248" s="52" t="s">
        <v>147</v>
      </c>
      <c r="F248" s="16"/>
      <c r="G248" s="48" t="s">
        <v>509</v>
      </c>
      <c r="H248" s="93">
        <f>H249</f>
        <v>300</v>
      </c>
      <c r="I248" s="93">
        <f>I249</f>
        <v>300</v>
      </c>
      <c r="J248" s="93">
        <f>J249</f>
        <v>300</v>
      </c>
    </row>
    <row r="249" spans="1:10" ht="89.25">
      <c r="A249" s="1"/>
      <c r="B249" s="25"/>
      <c r="C249" s="16" t="s">
        <v>94</v>
      </c>
      <c r="D249" s="16" t="s">
        <v>122</v>
      </c>
      <c r="E249" s="21" t="s">
        <v>210</v>
      </c>
      <c r="F249" s="16"/>
      <c r="G249" s="99" t="s">
        <v>510</v>
      </c>
      <c r="H249" s="39">
        <f>H250+H252+H254+H256</f>
        <v>300</v>
      </c>
      <c r="I249" s="39">
        <f>I250+I252+I254+I256</f>
        <v>300</v>
      </c>
      <c r="J249" s="39">
        <f t="shared" ref="J249" si="80">J250+J252+J254+J256</f>
        <v>300</v>
      </c>
    </row>
    <row r="250" spans="1:10" ht="51">
      <c r="A250" s="1"/>
      <c r="B250" s="25"/>
      <c r="C250" s="16" t="s">
        <v>94</v>
      </c>
      <c r="D250" s="16" t="s">
        <v>122</v>
      </c>
      <c r="E250" s="137" t="s">
        <v>511</v>
      </c>
      <c r="F250" s="16"/>
      <c r="G250" s="171" t="s">
        <v>548</v>
      </c>
      <c r="H250" s="39">
        <f>H251</f>
        <v>0</v>
      </c>
      <c r="I250" s="39">
        <f>I251</f>
        <v>300</v>
      </c>
      <c r="J250" s="39">
        <f>J251</f>
        <v>300</v>
      </c>
    </row>
    <row r="251" spans="1:10" ht="38.25">
      <c r="A251" s="1"/>
      <c r="B251" s="25"/>
      <c r="C251" s="16" t="s">
        <v>94</v>
      </c>
      <c r="D251" s="16" t="s">
        <v>122</v>
      </c>
      <c r="E251" s="137" t="s">
        <v>511</v>
      </c>
      <c r="F251" s="82" t="s">
        <v>211</v>
      </c>
      <c r="G251" s="98" t="s">
        <v>212</v>
      </c>
      <c r="H251" s="39"/>
      <c r="I251" s="39">
        <v>300</v>
      </c>
      <c r="J251" s="39">
        <v>300</v>
      </c>
    </row>
    <row r="252" spans="1:10" ht="78" customHeight="1">
      <c r="A252" s="1"/>
      <c r="B252" s="25"/>
      <c r="C252" s="16" t="s">
        <v>94</v>
      </c>
      <c r="D252" s="16" t="s">
        <v>122</v>
      </c>
      <c r="E252" s="74">
        <v>810123102</v>
      </c>
      <c r="F252" s="16"/>
      <c r="G252" s="171" t="s">
        <v>512</v>
      </c>
      <c r="H252" s="39">
        <f>H253</f>
        <v>120</v>
      </c>
      <c r="I252" s="39">
        <f>I253</f>
        <v>0</v>
      </c>
      <c r="J252" s="39">
        <f>J253</f>
        <v>0</v>
      </c>
    </row>
    <row r="253" spans="1:10" ht="38.25">
      <c r="A253" s="1"/>
      <c r="B253" s="25"/>
      <c r="C253" s="16" t="s">
        <v>94</v>
      </c>
      <c r="D253" s="16" t="s">
        <v>122</v>
      </c>
      <c r="E253" s="74">
        <v>810123102</v>
      </c>
      <c r="F253" s="82" t="s">
        <v>211</v>
      </c>
      <c r="G253" s="98" t="s">
        <v>212</v>
      </c>
      <c r="H253" s="39">
        <f>100+20</f>
        <v>120</v>
      </c>
      <c r="I253" s="39">
        <v>0</v>
      </c>
      <c r="J253" s="39">
        <v>0</v>
      </c>
    </row>
    <row r="254" spans="1:10" ht="89.25">
      <c r="A254" s="1"/>
      <c r="B254" s="25"/>
      <c r="C254" s="16" t="s">
        <v>94</v>
      </c>
      <c r="D254" s="16" t="s">
        <v>122</v>
      </c>
      <c r="E254" s="74">
        <v>810123103</v>
      </c>
      <c r="F254" s="82"/>
      <c r="G254" s="98" t="s">
        <v>670</v>
      </c>
      <c r="H254" s="39">
        <f>H255</f>
        <v>120</v>
      </c>
      <c r="I254" s="39">
        <f>I257</f>
        <v>0</v>
      </c>
      <c r="J254" s="39">
        <f>J257</f>
        <v>0</v>
      </c>
    </row>
    <row r="255" spans="1:10" ht="38.25">
      <c r="A255" s="1"/>
      <c r="B255" s="25"/>
      <c r="C255" s="16" t="s">
        <v>94</v>
      </c>
      <c r="D255" s="16" t="s">
        <v>122</v>
      </c>
      <c r="E255" s="74">
        <v>810123103</v>
      </c>
      <c r="F255" s="82" t="s">
        <v>211</v>
      </c>
      <c r="G255" s="98" t="s">
        <v>212</v>
      </c>
      <c r="H255" s="39">
        <f>100+20</f>
        <v>120</v>
      </c>
      <c r="I255" s="39">
        <v>0</v>
      </c>
      <c r="J255" s="39">
        <v>0</v>
      </c>
    </row>
    <row r="256" spans="1:10" ht="89.25">
      <c r="A256" s="1"/>
      <c r="B256" s="25"/>
      <c r="C256" s="16" t="s">
        <v>94</v>
      </c>
      <c r="D256" s="16" t="s">
        <v>122</v>
      </c>
      <c r="E256" s="74">
        <v>810123104</v>
      </c>
      <c r="F256" s="82"/>
      <c r="G256" s="98" t="s">
        <v>669</v>
      </c>
      <c r="H256" s="39">
        <f>H257</f>
        <v>60</v>
      </c>
      <c r="I256" s="39">
        <f t="shared" ref="I256:J256" si="81">I257</f>
        <v>0</v>
      </c>
      <c r="J256" s="39">
        <f t="shared" si="81"/>
        <v>0</v>
      </c>
    </row>
    <row r="257" spans="1:10" ht="38.25">
      <c r="A257" s="1"/>
      <c r="B257" s="25"/>
      <c r="C257" s="16" t="s">
        <v>94</v>
      </c>
      <c r="D257" s="16" t="s">
        <v>122</v>
      </c>
      <c r="E257" s="74">
        <v>810123104</v>
      </c>
      <c r="F257" s="82" t="s">
        <v>211</v>
      </c>
      <c r="G257" s="98" t="s">
        <v>212</v>
      </c>
      <c r="H257" s="39">
        <f>100-40</f>
        <v>60</v>
      </c>
      <c r="I257" s="39">
        <v>0</v>
      </c>
      <c r="J257" s="39">
        <v>0</v>
      </c>
    </row>
    <row r="258" spans="1:10" ht="30">
      <c r="A258" s="1"/>
      <c r="B258" s="25"/>
      <c r="C258" s="4" t="s">
        <v>95</v>
      </c>
      <c r="D258" s="3"/>
      <c r="E258" s="3"/>
      <c r="F258" s="3"/>
      <c r="G258" s="49" t="s">
        <v>47</v>
      </c>
      <c r="H258" s="92">
        <f>H259+H288+H337+H404</f>
        <v>292606.59999999998</v>
      </c>
      <c r="I258" s="92">
        <f>I259+I288+I337+I404</f>
        <v>52075.799999999996</v>
      </c>
      <c r="J258" s="92">
        <f>J259+J288+J337+J404</f>
        <v>47947</v>
      </c>
    </row>
    <row r="259" spans="1:10" ht="14.25">
      <c r="A259" s="1"/>
      <c r="B259" s="25"/>
      <c r="C259" s="30" t="s">
        <v>95</v>
      </c>
      <c r="D259" s="30" t="s">
        <v>88</v>
      </c>
      <c r="E259" s="30"/>
      <c r="F259" s="30"/>
      <c r="G259" s="27" t="s">
        <v>42</v>
      </c>
      <c r="H259" s="40">
        <f>H260</f>
        <v>6169.4</v>
      </c>
      <c r="I259" s="40">
        <f t="shared" ref="I259:J259" si="82">I260</f>
        <v>5761.3</v>
      </c>
      <c r="J259" s="40">
        <f t="shared" si="82"/>
        <v>2611.3000000000002</v>
      </c>
    </row>
    <row r="260" spans="1:10" ht="76.5">
      <c r="A260" s="1"/>
      <c r="B260" s="25"/>
      <c r="C260" s="5" t="s">
        <v>95</v>
      </c>
      <c r="D260" s="5" t="s">
        <v>88</v>
      </c>
      <c r="E260" s="73" t="s">
        <v>154</v>
      </c>
      <c r="F260" s="16"/>
      <c r="G260" s="141" t="s">
        <v>578</v>
      </c>
      <c r="H260" s="96">
        <f>H261+H268+H281</f>
        <v>6169.4</v>
      </c>
      <c r="I260" s="96">
        <f>I261+I268+I281</f>
        <v>5761.3</v>
      </c>
      <c r="J260" s="96">
        <f>J261+J268+J281</f>
        <v>2611.3000000000002</v>
      </c>
    </row>
    <row r="261" spans="1:10" ht="38.25">
      <c r="A261" s="1"/>
      <c r="B261" s="25"/>
      <c r="C261" s="47" t="s">
        <v>95</v>
      </c>
      <c r="D261" s="47" t="s">
        <v>88</v>
      </c>
      <c r="E261" s="52" t="s">
        <v>150</v>
      </c>
      <c r="F261" s="16"/>
      <c r="G261" s="48" t="s">
        <v>297</v>
      </c>
      <c r="H261" s="93">
        <f>H262+H265</f>
        <v>1502</v>
      </c>
      <c r="I261" s="93">
        <f>I262+I265</f>
        <v>950</v>
      </c>
      <c r="J261" s="93">
        <f>J262+J265</f>
        <v>950</v>
      </c>
    </row>
    <row r="262" spans="1:10" ht="38.25">
      <c r="A262" s="1"/>
      <c r="B262" s="25"/>
      <c r="C262" s="82" t="s">
        <v>95</v>
      </c>
      <c r="D262" s="82" t="s">
        <v>88</v>
      </c>
      <c r="E262" s="21" t="s">
        <v>262</v>
      </c>
      <c r="F262" s="16"/>
      <c r="G262" s="99" t="s">
        <v>264</v>
      </c>
      <c r="H262" s="93">
        <f>H263</f>
        <v>1378.5</v>
      </c>
      <c r="I262" s="93">
        <f>I263</f>
        <v>150</v>
      </c>
      <c r="J262" s="93">
        <f>J263</f>
        <v>150</v>
      </c>
    </row>
    <row r="263" spans="1:10" ht="51">
      <c r="A263" s="1"/>
      <c r="B263" s="25"/>
      <c r="C263" s="16" t="s">
        <v>95</v>
      </c>
      <c r="D263" s="16" t="s">
        <v>88</v>
      </c>
      <c r="E263" s="136" t="s">
        <v>484</v>
      </c>
      <c r="F263" s="3"/>
      <c r="G263" s="98" t="s">
        <v>263</v>
      </c>
      <c r="H263" s="41">
        <f>SUM(H264:H264)</f>
        <v>1378.5</v>
      </c>
      <c r="I263" s="41">
        <f>SUM(I264:I264)</f>
        <v>150</v>
      </c>
      <c r="J263" s="41">
        <f>SUM(J264:J264)</f>
        <v>150</v>
      </c>
    </row>
    <row r="264" spans="1:10" ht="38.25">
      <c r="A264" s="1"/>
      <c r="B264" s="25"/>
      <c r="C264" s="16" t="s">
        <v>95</v>
      </c>
      <c r="D264" s="16" t="s">
        <v>88</v>
      </c>
      <c r="E264" s="136" t="s">
        <v>484</v>
      </c>
      <c r="F264" s="82" t="s">
        <v>211</v>
      </c>
      <c r="G264" s="98" t="s">
        <v>212</v>
      </c>
      <c r="H264" s="41">
        <v>1378.5</v>
      </c>
      <c r="I264" s="41">
        <v>150</v>
      </c>
      <c r="J264" s="41">
        <v>150</v>
      </c>
    </row>
    <row r="265" spans="1:10" ht="38.25">
      <c r="A265" s="1"/>
      <c r="B265" s="25"/>
      <c r="C265" s="16" t="s">
        <v>95</v>
      </c>
      <c r="D265" s="16" t="s">
        <v>88</v>
      </c>
      <c r="E265" s="21" t="s">
        <v>298</v>
      </c>
      <c r="F265" s="16"/>
      <c r="G265" s="99" t="s">
        <v>265</v>
      </c>
      <c r="H265" s="93">
        <f t="shared" ref="H265:J265" si="83">H266</f>
        <v>123.5</v>
      </c>
      <c r="I265" s="93">
        <f t="shared" si="83"/>
        <v>800</v>
      </c>
      <c r="J265" s="93">
        <f t="shared" si="83"/>
        <v>800</v>
      </c>
    </row>
    <row r="266" spans="1:10" ht="25.5">
      <c r="A266" s="1"/>
      <c r="B266" s="25"/>
      <c r="C266" s="16" t="s">
        <v>95</v>
      </c>
      <c r="D266" s="16" t="s">
        <v>88</v>
      </c>
      <c r="E266" s="21" t="s">
        <v>485</v>
      </c>
      <c r="F266" s="3"/>
      <c r="G266" s="98" t="s">
        <v>335</v>
      </c>
      <c r="H266" s="41">
        <f>H267</f>
        <v>123.5</v>
      </c>
      <c r="I266" s="41">
        <f>I267</f>
        <v>800</v>
      </c>
      <c r="J266" s="41">
        <f>J267</f>
        <v>800</v>
      </c>
    </row>
    <row r="267" spans="1:10" ht="38.25">
      <c r="A267" s="1"/>
      <c r="B267" s="25"/>
      <c r="C267" s="16" t="s">
        <v>95</v>
      </c>
      <c r="D267" s="16" t="s">
        <v>88</v>
      </c>
      <c r="E267" s="21" t="s">
        <v>485</v>
      </c>
      <c r="F267" s="82" t="s">
        <v>211</v>
      </c>
      <c r="G267" s="98" t="s">
        <v>212</v>
      </c>
      <c r="H267" s="39">
        <v>123.5</v>
      </c>
      <c r="I267" s="39">
        <v>800</v>
      </c>
      <c r="J267" s="39">
        <v>800</v>
      </c>
    </row>
    <row r="268" spans="1:10" ht="38.25">
      <c r="A268" s="1"/>
      <c r="B268" s="25"/>
      <c r="C268" s="47" t="s">
        <v>95</v>
      </c>
      <c r="D268" s="47" t="s">
        <v>88</v>
      </c>
      <c r="E268" s="52" t="s">
        <v>151</v>
      </c>
      <c r="F268" s="16"/>
      <c r="G268" s="48" t="s">
        <v>148</v>
      </c>
      <c r="H268" s="93">
        <f>H269+H276</f>
        <v>3250</v>
      </c>
      <c r="I268" s="93">
        <f t="shared" ref="I268:J268" si="84">I269+I276</f>
        <v>1510</v>
      </c>
      <c r="J268" s="93">
        <f t="shared" si="84"/>
        <v>200</v>
      </c>
    </row>
    <row r="269" spans="1:10" ht="25.5">
      <c r="A269" s="1"/>
      <c r="B269" s="25"/>
      <c r="C269" s="16" t="s">
        <v>95</v>
      </c>
      <c r="D269" s="16" t="s">
        <v>88</v>
      </c>
      <c r="E269" s="21" t="s">
        <v>266</v>
      </c>
      <c r="F269" s="82"/>
      <c r="G269" s="99" t="s">
        <v>267</v>
      </c>
      <c r="H269" s="93">
        <f>H270+H272+H274</f>
        <v>160</v>
      </c>
      <c r="I269" s="93">
        <f t="shared" ref="I269:J269" si="85">I270+I272+I274</f>
        <v>290</v>
      </c>
      <c r="J269" s="93">
        <f t="shared" si="85"/>
        <v>200</v>
      </c>
    </row>
    <row r="270" spans="1:10" ht="132.75" customHeight="1">
      <c r="A270" s="1"/>
      <c r="B270" s="25"/>
      <c r="C270" s="16" t="s">
        <v>95</v>
      </c>
      <c r="D270" s="16" t="s">
        <v>88</v>
      </c>
      <c r="E270" s="79">
        <v>520123261</v>
      </c>
      <c r="F270" s="3"/>
      <c r="G270" s="98" t="s">
        <v>268</v>
      </c>
      <c r="H270" s="41">
        <f>H271</f>
        <v>0</v>
      </c>
      <c r="I270" s="41">
        <f>I271</f>
        <v>100</v>
      </c>
      <c r="J270" s="41">
        <f>J271</f>
        <v>0</v>
      </c>
    </row>
    <row r="271" spans="1:10" ht="38.25">
      <c r="A271" s="1"/>
      <c r="B271" s="25"/>
      <c r="C271" s="16" t="s">
        <v>95</v>
      </c>
      <c r="D271" s="16" t="s">
        <v>88</v>
      </c>
      <c r="E271" s="79">
        <v>520123261</v>
      </c>
      <c r="F271" s="82" t="s">
        <v>211</v>
      </c>
      <c r="G271" s="98" t="s">
        <v>212</v>
      </c>
      <c r="H271" s="41">
        <v>0</v>
      </c>
      <c r="I271" s="41">
        <v>100</v>
      </c>
      <c r="J271" s="41">
        <v>0</v>
      </c>
    </row>
    <row r="272" spans="1:10" ht="51">
      <c r="A272" s="1"/>
      <c r="B272" s="25"/>
      <c r="C272" s="16" t="s">
        <v>95</v>
      </c>
      <c r="D272" s="16" t="s">
        <v>88</v>
      </c>
      <c r="E272" s="79">
        <v>520123262</v>
      </c>
      <c r="F272" s="16"/>
      <c r="G272" s="98" t="s">
        <v>299</v>
      </c>
      <c r="H272" s="41">
        <f>H273</f>
        <v>0</v>
      </c>
      <c r="I272" s="41">
        <f>I273</f>
        <v>20</v>
      </c>
      <c r="J272" s="41">
        <f>J273</f>
        <v>20</v>
      </c>
    </row>
    <row r="273" spans="1:10" ht="38.25">
      <c r="A273" s="1"/>
      <c r="B273" s="25"/>
      <c r="C273" s="16" t="s">
        <v>95</v>
      </c>
      <c r="D273" s="16" t="s">
        <v>88</v>
      </c>
      <c r="E273" s="79">
        <v>520123262</v>
      </c>
      <c r="F273" s="82" t="s">
        <v>211</v>
      </c>
      <c r="G273" s="98" t="s">
        <v>212</v>
      </c>
      <c r="H273" s="41">
        <v>0</v>
      </c>
      <c r="I273" s="41">
        <v>20</v>
      </c>
      <c r="J273" s="41">
        <v>20</v>
      </c>
    </row>
    <row r="274" spans="1:10" ht="25.5">
      <c r="A274" s="1"/>
      <c r="B274" s="25"/>
      <c r="C274" s="16" t="s">
        <v>95</v>
      </c>
      <c r="D274" s="16" t="s">
        <v>88</v>
      </c>
      <c r="E274" s="136" t="s">
        <v>486</v>
      </c>
      <c r="F274" s="82"/>
      <c r="G274" s="98" t="s">
        <v>487</v>
      </c>
      <c r="H274" s="41">
        <f>H275</f>
        <v>160</v>
      </c>
      <c r="I274" s="41">
        <f>I275</f>
        <v>170</v>
      </c>
      <c r="J274" s="41">
        <f>J275</f>
        <v>180</v>
      </c>
    </row>
    <row r="275" spans="1:10" ht="38.25">
      <c r="A275" s="1"/>
      <c r="B275" s="25"/>
      <c r="C275" s="16" t="s">
        <v>95</v>
      </c>
      <c r="D275" s="16" t="s">
        <v>88</v>
      </c>
      <c r="E275" s="136" t="s">
        <v>486</v>
      </c>
      <c r="F275" s="82" t="s">
        <v>211</v>
      </c>
      <c r="G275" s="98" t="s">
        <v>212</v>
      </c>
      <c r="H275" s="41">
        <v>160</v>
      </c>
      <c r="I275" s="41">
        <v>170</v>
      </c>
      <c r="J275" s="41">
        <v>180</v>
      </c>
    </row>
    <row r="276" spans="1:10" ht="25.5">
      <c r="A276" s="1"/>
      <c r="B276" s="25"/>
      <c r="C276" s="16" t="s">
        <v>95</v>
      </c>
      <c r="D276" s="16" t="s">
        <v>88</v>
      </c>
      <c r="E276" s="21" t="s">
        <v>269</v>
      </c>
      <c r="F276" s="82"/>
      <c r="G276" s="99" t="s">
        <v>488</v>
      </c>
      <c r="H276" s="41">
        <f>H277+H279</f>
        <v>3090</v>
      </c>
      <c r="I276" s="41">
        <f t="shared" ref="I276:J276" si="86">I277+I279</f>
        <v>1220</v>
      </c>
      <c r="J276" s="41">
        <f t="shared" si="86"/>
        <v>0</v>
      </c>
    </row>
    <row r="277" spans="1:10" ht="63.75">
      <c r="A277" s="1"/>
      <c r="B277" s="25"/>
      <c r="C277" s="16" t="s">
        <v>95</v>
      </c>
      <c r="D277" s="16" t="s">
        <v>88</v>
      </c>
      <c r="E277" s="79">
        <v>520223265</v>
      </c>
      <c r="F277" s="82"/>
      <c r="G277" s="98" t="s">
        <v>489</v>
      </c>
      <c r="H277" s="41">
        <f>H278</f>
        <v>2890</v>
      </c>
      <c r="I277" s="41">
        <f>I278</f>
        <v>1220</v>
      </c>
      <c r="J277" s="41">
        <f>J278</f>
        <v>0</v>
      </c>
    </row>
    <row r="278" spans="1:10">
      <c r="A278" s="1"/>
      <c r="B278" s="25"/>
      <c r="C278" s="16" t="s">
        <v>95</v>
      </c>
      <c r="D278" s="16" t="s">
        <v>88</v>
      </c>
      <c r="E278" s="79">
        <v>520223265</v>
      </c>
      <c r="F278" s="82" t="s">
        <v>248</v>
      </c>
      <c r="G278" s="99" t="s">
        <v>271</v>
      </c>
      <c r="H278" s="41">
        <v>2890</v>
      </c>
      <c r="I278" s="41">
        <v>1220</v>
      </c>
      <c r="J278" s="41">
        <v>0</v>
      </c>
    </row>
    <row r="279" spans="1:10" ht="38.25">
      <c r="A279" s="1"/>
      <c r="B279" s="25"/>
      <c r="C279" s="16" t="s">
        <v>95</v>
      </c>
      <c r="D279" s="16" t="s">
        <v>88</v>
      </c>
      <c r="E279" s="21" t="s">
        <v>490</v>
      </c>
      <c r="F279" s="82"/>
      <c r="G279" s="99" t="s">
        <v>272</v>
      </c>
      <c r="H279" s="41">
        <f>H280</f>
        <v>200</v>
      </c>
      <c r="I279" s="41">
        <f>I280</f>
        <v>0</v>
      </c>
      <c r="J279" s="41">
        <f>J280</f>
        <v>0</v>
      </c>
    </row>
    <row r="280" spans="1:10" ht="38.25">
      <c r="A280" s="1"/>
      <c r="B280" s="25"/>
      <c r="C280" s="16" t="s">
        <v>95</v>
      </c>
      <c r="D280" s="16" t="s">
        <v>88</v>
      </c>
      <c r="E280" s="21" t="s">
        <v>490</v>
      </c>
      <c r="F280" s="82" t="s">
        <v>211</v>
      </c>
      <c r="G280" s="98" t="s">
        <v>212</v>
      </c>
      <c r="H280" s="41">
        <v>200</v>
      </c>
      <c r="I280" s="39">
        <v>0</v>
      </c>
      <c r="J280" s="39">
        <v>0</v>
      </c>
    </row>
    <row r="281" spans="1:10" ht="63.75">
      <c r="A281" s="1"/>
      <c r="B281" s="25"/>
      <c r="C281" s="16" t="s">
        <v>95</v>
      </c>
      <c r="D281" s="16" t="s">
        <v>88</v>
      </c>
      <c r="E281" s="52" t="s">
        <v>152</v>
      </c>
      <c r="F281" s="16"/>
      <c r="G281" s="48" t="s">
        <v>149</v>
      </c>
      <c r="H281" s="93">
        <f>H282+H285</f>
        <v>1417.4</v>
      </c>
      <c r="I281" s="93">
        <f>I282+I285</f>
        <v>3301.3</v>
      </c>
      <c r="J281" s="93">
        <f>J282+J285</f>
        <v>1461.3</v>
      </c>
    </row>
    <row r="282" spans="1:10" ht="76.5">
      <c r="A282" s="1"/>
      <c r="B282" s="25"/>
      <c r="C282" s="16" t="s">
        <v>95</v>
      </c>
      <c r="D282" s="16" t="s">
        <v>88</v>
      </c>
      <c r="E282" s="21" t="s">
        <v>273</v>
      </c>
      <c r="F282" s="82"/>
      <c r="G282" s="99" t="s">
        <v>310</v>
      </c>
      <c r="H282" s="39">
        <f t="shared" ref="H282:J283" si="87">H283</f>
        <v>1417.4</v>
      </c>
      <c r="I282" s="39">
        <f t="shared" si="87"/>
        <v>1461.3</v>
      </c>
      <c r="J282" s="39">
        <f t="shared" si="87"/>
        <v>1461.3</v>
      </c>
    </row>
    <row r="283" spans="1:10" ht="68.25" customHeight="1">
      <c r="A283" s="1"/>
      <c r="B283" s="25"/>
      <c r="C283" s="82" t="s">
        <v>95</v>
      </c>
      <c r="D283" s="82" t="s">
        <v>88</v>
      </c>
      <c r="E283" s="79">
        <v>530123271</v>
      </c>
      <c r="F283" s="16"/>
      <c r="G283" s="98" t="s">
        <v>153</v>
      </c>
      <c r="H283" s="41">
        <f t="shared" si="87"/>
        <v>1417.4</v>
      </c>
      <c r="I283" s="41">
        <f t="shared" si="87"/>
        <v>1461.3</v>
      </c>
      <c r="J283" s="41">
        <f t="shared" si="87"/>
        <v>1461.3</v>
      </c>
    </row>
    <row r="284" spans="1:10" ht="38.25">
      <c r="A284" s="1"/>
      <c r="B284" s="25"/>
      <c r="C284" s="16" t="s">
        <v>95</v>
      </c>
      <c r="D284" s="16" t="s">
        <v>88</v>
      </c>
      <c r="E284" s="79">
        <v>530123271</v>
      </c>
      <c r="F284" s="82" t="s">
        <v>211</v>
      </c>
      <c r="G284" s="98" t="s">
        <v>212</v>
      </c>
      <c r="H284" s="1">
        <f>961.3+456.1</f>
        <v>1417.4</v>
      </c>
      <c r="I284" s="1">
        <v>1461.3</v>
      </c>
      <c r="J284" s="1">
        <v>1461.3</v>
      </c>
    </row>
    <row r="285" spans="1:10" ht="51">
      <c r="A285" s="1"/>
      <c r="B285" s="25"/>
      <c r="C285" s="16" t="s">
        <v>95</v>
      </c>
      <c r="D285" s="16" t="s">
        <v>88</v>
      </c>
      <c r="E285" s="21" t="s">
        <v>274</v>
      </c>
      <c r="F285" s="16"/>
      <c r="G285" s="99" t="s">
        <v>491</v>
      </c>
      <c r="H285" s="41">
        <f t="shared" ref="H285:J286" si="88">H286</f>
        <v>0</v>
      </c>
      <c r="I285" s="41">
        <f t="shared" si="88"/>
        <v>1840</v>
      </c>
      <c r="J285" s="41">
        <f t="shared" si="88"/>
        <v>0</v>
      </c>
    </row>
    <row r="286" spans="1:10" ht="51">
      <c r="A286" s="1"/>
      <c r="B286" s="25"/>
      <c r="C286" s="16" t="s">
        <v>95</v>
      </c>
      <c r="D286" s="16" t="s">
        <v>88</v>
      </c>
      <c r="E286" s="79">
        <v>530223272</v>
      </c>
      <c r="F286" s="16"/>
      <c r="G286" s="98" t="s">
        <v>492</v>
      </c>
      <c r="H286" s="41">
        <f t="shared" si="88"/>
        <v>0</v>
      </c>
      <c r="I286" s="41">
        <f t="shared" si="88"/>
        <v>1840</v>
      </c>
      <c r="J286" s="41">
        <f t="shared" si="88"/>
        <v>0</v>
      </c>
    </row>
    <row r="287" spans="1:10" ht="38.25">
      <c r="A287" s="1"/>
      <c r="B287" s="25"/>
      <c r="C287" s="16" t="s">
        <v>95</v>
      </c>
      <c r="D287" s="16" t="s">
        <v>88</v>
      </c>
      <c r="E287" s="79">
        <v>530223272</v>
      </c>
      <c r="F287" s="82" t="s">
        <v>211</v>
      </c>
      <c r="G287" s="98" t="s">
        <v>212</v>
      </c>
      <c r="H287" s="41">
        <v>0</v>
      </c>
      <c r="I287" s="41">
        <v>1840</v>
      </c>
      <c r="J287" s="41">
        <v>0</v>
      </c>
    </row>
    <row r="288" spans="1:10" ht="14.25">
      <c r="A288" s="1"/>
      <c r="B288" s="25"/>
      <c r="C288" s="30" t="s">
        <v>95</v>
      </c>
      <c r="D288" s="30" t="s">
        <v>89</v>
      </c>
      <c r="E288" s="30"/>
      <c r="F288" s="30"/>
      <c r="G288" s="27" t="s">
        <v>41</v>
      </c>
      <c r="H288" s="40">
        <f>H289+H304+H334</f>
        <v>63541.899999999994</v>
      </c>
      <c r="I288" s="40">
        <f>I289+I304</f>
        <v>13487.8</v>
      </c>
      <c r="J288" s="40">
        <f>J289+J304</f>
        <v>12484</v>
      </c>
    </row>
    <row r="289" spans="1:10" ht="89.25">
      <c r="A289" s="1"/>
      <c r="B289" s="25"/>
      <c r="C289" s="5" t="s">
        <v>95</v>
      </c>
      <c r="D289" s="5" t="s">
        <v>89</v>
      </c>
      <c r="E289" s="76">
        <v>400000000</v>
      </c>
      <c r="F289" s="16"/>
      <c r="G289" s="141" t="s">
        <v>579</v>
      </c>
      <c r="H289" s="96">
        <f t="shared" ref="H289:J290" si="89">H290</f>
        <v>12881.8</v>
      </c>
      <c r="I289" s="96">
        <f t="shared" si="89"/>
        <v>5125</v>
      </c>
      <c r="J289" s="96">
        <f t="shared" si="89"/>
        <v>4158.8</v>
      </c>
    </row>
    <row r="290" spans="1:10" ht="79.5" customHeight="1">
      <c r="A290" s="1"/>
      <c r="B290" s="25"/>
      <c r="C290" s="16" t="s">
        <v>95</v>
      </c>
      <c r="D290" s="16" t="s">
        <v>89</v>
      </c>
      <c r="E290" s="75">
        <v>430000000</v>
      </c>
      <c r="F290" s="16"/>
      <c r="G290" s="46" t="s">
        <v>646</v>
      </c>
      <c r="H290" s="93">
        <f>H291</f>
        <v>12881.8</v>
      </c>
      <c r="I290" s="93">
        <f t="shared" si="89"/>
        <v>5125</v>
      </c>
      <c r="J290" s="93">
        <f t="shared" si="89"/>
        <v>4158.8</v>
      </c>
    </row>
    <row r="291" spans="1:10" ht="38.25">
      <c r="A291" s="1"/>
      <c r="B291" s="25"/>
      <c r="C291" s="16" t="s">
        <v>95</v>
      </c>
      <c r="D291" s="16" t="s">
        <v>89</v>
      </c>
      <c r="E291" s="74">
        <v>430200000</v>
      </c>
      <c r="F291" s="16"/>
      <c r="G291" s="97" t="s">
        <v>293</v>
      </c>
      <c r="H291" s="41">
        <f>H292+H294+H296+H298+H300+H302</f>
        <v>12881.8</v>
      </c>
      <c r="I291" s="41">
        <f t="shared" ref="I291:J291" si="90">I292+I294+I296+I298+I300+I302</f>
        <v>5125</v>
      </c>
      <c r="J291" s="41">
        <f t="shared" si="90"/>
        <v>4158.8</v>
      </c>
    </row>
    <row r="292" spans="1:10" ht="107.25" customHeight="1">
      <c r="A292" s="1"/>
      <c r="B292" s="25"/>
      <c r="C292" s="16" t="s">
        <v>95</v>
      </c>
      <c r="D292" s="16" t="s">
        <v>89</v>
      </c>
      <c r="E292" s="74">
        <v>430227340</v>
      </c>
      <c r="F292" s="16"/>
      <c r="G292" s="98" t="s">
        <v>609</v>
      </c>
      <c r="H292" s="39">
        <f>H293</f>
        <v>1364</v>
      </c>
      <c r="I292" s="39">
        <f t="shared" ref="I292:J292" si="91">I293</f>
        <v>1364</v>
      </c>
      <c r="J292" s="39">
        <f t="shared" si="91"/>
        <v>1364</v>
      </c>
    </row>
    <row r="293" spans="1:10" ht="63.75">
      <c r="A293" s="1"/>
      <c r="B293" s="25"/>
      <c r="C293" s="16" t="s">
        <v>95</v>
      </c>
      <c r="D293" s="16" t="s">
        <v>89</v>
      </c>
      <c r="E293" s="74">
        <v>430227340</v>
      </c>
      <c r="F293" s="16" t="s">
        <v>12</v>
      </c>
      <c r="G293" s="98" t="s">
        <v>318</v>
      </c>
      <c r="H293" s="39">
        <v>1364</v>
      </c>
      <c r="I293" s="39">
        <v>1364</v>
      </c>
      <c r="J293" s="39">
        <v>1364</v>
      </c>
    </row>
    <row r="294" spans="1:10" ht="116.25" customHeight="1">
      <c r="A294" s="1"/>
      <c r="B294" s="25"/>
      <c r="C294" s="16" t="s">
        <v>95</v>
      </c>
      <c r="D294" s="16" t="s">
        <v>89</v>
      </c>
      <c r="E294" s="74">
        <v>430227350</v>
      </c>
      <c r="F294" s="16"/>
      <c r="G294" s="98" t="s">
        <v>600</v>
      </c>
      <c r="H294" s="39">
        <f>H295</f>
        <v>25.5</v>
      </c>
      <c r="I294" s="39">
        <f t="shared" ref="I294:J294" si="92">I295</f>
        <v>25.5</v>
      </c>
      <c r="J294" s="39">
        <f t="shared" si="92"/>
        <v>25.5</v>
      </c>
    </row>
    <row r="295" spans="1:10" ht="63.75">
      <c r="A295" s="1"/>
      <c r="B295" s="25"/>
      <c r="C295" s="16" t="s">
        <v>95</v>
      </c>
      <c r="D295" s="16" t="s">
        <v>89</v>
      </c>
      <c r="E295" s="74">
        <v>430227350</v>
      </c>
      <c r="F295" s="16" t="s">
        <v>12</v>
      </c>
      <c r="G295" s="98" t="s">
        <v>318</v>
      </c>
      <c r="H295" s="39">
        <v>25.5</v>
      </c>
      <c r="I295" s="39">
        <v>25.5</v>
      </c>
      <c r="J295" s="39">
        <v>25.5</v>
      </c>
    </row>
    <row r="296" spans="1:10" ht="127.5">
      <c r="A296" s="1"/>
      <c r="B296" s="25"/>
      <c r="C296" s="16" t="s">
        <v>95</v>
      </c>
      <c r="D296" s="16" t="s">
        <v>89</v>
      </c>
      <c r="E296" s="74">
        <v>430227360</v>
      </c>
      <c r="F296" s="16"/>
      <c r="G296" s="98" t="s">
        <v>601</v>
      </c>
      <c r="H296" s="39">
        <f>H297</f>
        <v>5593.6</v>
      </c>
      <c r="I296" s="39">
        <f t="shared" ref="I296:J296" si="93">I297</f>
        <v>1661.6</v>
      </c>
      <c r="J296" s="39">
        <f t="shared" si="93"/>
        <v>1661.6</v>
      </c>
    </row>
    <row r="297" spans="1:10" ht="63.75">
      <c r="A297" s="1"/>
      <c r="B297" s="25"/>
      <c r="C297" s="16" t="s">
        <v>95</v>
      </c>
      <c r="D297" s="16" t="s">
        <v>89</v>
      </c>
      <c r="E297" s="74">
        <v>430227360</v>
      </c>
      <c r="F297" s="16" t="s">
        <v>12</v>
      </c>
      <c r="G297" s="98" t="s">
        <v>318</v>
      </c>
      <c r="H297" s="39">
        <f>5293.6+300</f>
        <v>5593.6</v>
      </c>
      <c r="I297" s="39">
        <v>1661.6</v>
      </c>
      <c r="J297" s="39">
        <v>1661.6</v>
      </c>
    </row>
    <row r="298" spans="1:10" ht="171" customHeight="1">
      <c r="A298" s="1"/>
      <c r="B298" s="25"/>
      <c r="C298" s="16" t="s">
        <v>95</v>
      </c>
      <c r="D298" s="16" t="s">
        <v>89</v>
      </c>
      <c r="E298" s="74">
        <v>430227370</v>
      </c>
      <c r="F298" s="16"/>
      <c r="G298" s="98" t="s">
        <v>610</v>
      </c>
      <c r="H298" s="39">
        <f>H299</f>
        <v>1000</v>
      </c>
      <c r="I298" s="39">
        <f t="shared" ref="I298:J298" si="94">I299</f>
        <v>1107.7</v>
      </c>
      <c r="J298" s="39">
        <f t="shared" si="94"/>
        <v>1107.7</v>
      </c>
    </row>
    <row r="299" spans="1:10" ht="63.75">
      <c r="A299" s="1"/>
      <c r="B299" s="25"/>
      <c r="C299" s="16" t="s">
        <v>95</v>
      </c>
      <c r="D299" s="16" t="s">
        <v>89</v>
      </c>
      <c r="E299" s="74">
        <v>430227370</v>
      </c>
      <c r="F299" s="16" t="s">
        <v>12</v>
      </c>
      <c r="G299" s="98" t="s">
        <v>318</v>
      </c>
      <c r="H299" s="39">
        <v>1000</v>
      </c>
      <c r="I299" s="39">
        <v>1107.7</v>
      </c>
      <c r="J299" s="39">
        <v>1107.7</v>
      </c>
    </row>
    <row r="300" spans="1:10" ht="112.5" customHeight="1">
      <c r="A300" s="1"/>
      <c r="B300" s="25"/>
      <c r="C300" s="16" t="s">
        <v>95</v>
      </c>
      <c r="D300" s="16" t="s">
        <v>89</v>
      </c>
      <c r="E300" s="74">
        <v>430227390</v>
      </c>
      <c r="F300" s="16"/>
      <c r="G300" s="98" t="s">
        <v>645</v>
      </c>
      <c r="H300" s="39">
        <f>H301</f>
        <v>2898.7</v>
      </c>
      <c r="I300" s="39">
        <f t="shared" ref="I300:J300" si="95">I301</f>
        <v>966.2</v>
      </c>
      <c r="J300" s="39">
        <f t="shared" si="95"/>
        <v>0</v>
      </c>
    </row>
    <row r="301" spans="1:10" ht="63.75">
      <c r="A301" s="1"/>
      <c r="B301" s="25"/>
      <c r="C301" s="16" t="s">
        <v>95</v>
      </c>
      <c r="D301" s="16" t="s">
        <v>89</v>
      </c>
      <c r="E301" s="74">
        <v>430227390</v>
      </c>
      <c r="F301" s="16" t="s">
        <v>12</v>
      </c>
      <c r="G301" s="98" t="s">
        <v>318</v>
      </c>
      <c r="H301" s="39">
        <v>2898.7</v>
      </c>
      <c r="I301" s="39">
        <v>966.2</v>
      </c>
      <c r="J301" s="39">
        <v>0</v>
      </c>
    </row>
    <row r="302" spans="1:10" s="231" customFormat="1" ht="127.5">
      <c r="A302" s="1"/>
      <c r="B302" s="25"/>
      <c r="C302" s="16" t="s">
        <v>95</v>
      </c>
      <c r="D302" s="16" t="s">
        <v>89</v>
      </c>
      <c r="E302" s="74">
        <v>430227400</v>
      </c>
      <c r="F302" s="16"/>
      <c r="G302" s="98" t="s">
        <v>756</v>
      </c>
      <c r="H302" s="39">
        <f>H303</f>
        <v>2000</v>
      </c>
      <c r="I302" s="39">
        <f t="shared" ref="I302:J302" si="96">I303</f>
        <v>0</v>
      </c>
      <c r="J302" s="39">
        <f t="shared" si="96"/>
        <v>0</v>
      </c>
    </row>
    <row r="303" spans="1:10" s="231" customFormat="1" ht="63.75">
      <c r="A303" s="1"/>
      <c r="B303" s="25"/>
      <c r="C303" s="16" t="s">
        <v>95</v>
      </c>
      <c r="D303" s="16" t="s">
        <v>89</v>
      </c>
      <c r="E303" s="74">
        <v>430227400</v>
      </c>
      <c r="F303" s="16" t="s">
        <v>12</v>
      </c>
      <c r="G303" s="98" t="s">
        <v>318</v>
      </c>
      <c r="H303" s="39">
        <v>2000</v>
      </c>
      <c r="I303" s="39">
        <v>0</v>
      </c>
      <c r="J303" s="39">
        <v>0</v>
      </c>
    </row>
    <row r="304" spans="1:10" ht="102">
      <c r="A304" s="1"/>
      <c r="B304" s="25"/>
      <c r="C304" s="5" t="s">
        <v>95</v>
      </c>
      <c r="D304" s="5" t="s">
        <v>89</v>
      </c>
      <c r="E304" s="81" t="s">
        <v>32</v>
      </c>
      <c r="F304" s="16"/>
      <c r="G304" s="53" t="s">
        <v>581</v>
      </c>
      <c r="H304" s="96">
        <f>H305+H314+H327</f>
        <v>50540.1</v>
      </c>
      <c r="I304" s="96">
        <f>I305+I314+I327</f>
        <v>8362.7999999999993</v>
      </c>
      <c r="J304" s="96">
        <f>J305+J314+J327</f>
        <v>8325.2000000000007</v>
      </c>
    </row>
    <row r="305" spans="1:10" ht="38.25">
      <c r="A305" s="1"/>
      <c r="B305" s="25"/>
      <c r="C305" s="16" t="s">
        <v>95</v>
      </c>
      <c r="D305" s="16" t="s">
        <v>89</v>
      </c>
      <c r="E305" s="52" t="s">
        <v>33</v>
      </c>
      <c r="F305" s="16"/>
      <c r="G305" s="48" t="s">
        <v>550</v>
      </c>
      <c r="H305" s="93">
        <f>H306+H309</f>
        <v>675</v>
      </c>
      <c r="I305" s="93">
        <f>I306+I309</f>
        <v>685</v>
      </c>
      <c r="J305" s="93">
        <f>J306+J309</f>
        <v>530</v>
      </c>
    </row>
    <row r="306" spans="1:10" ht="38.25">
      <c r="A306" s="1"/>
      <c r="B306" s="25"/>
      <c r="C306" s="16" t="s">
        <v>95</v>
      </c>
      <c r="D306" s="16" t="s">
        <v>89</v>
      </c>
      <c r="E306" s="21" t="s">
        <v>235</v>
      </c>
      <c r="F306" s="16"/>
      <c r="G306" s="99" t="s">
        <v>234</v>
      </c>
      <c r="H306" s="93">
        <f t="shared" ref="H306:J307" si="97">H307</f>
        <v>510</v>
      </c>
      <c r="I306" s="93">
        <f t="shared" si="97"/>
        <v>510</v>
      </c>
      <c r="J306" s="93">
        <f t="shared" si="97"/>
        <v>510</v>
      </c>
    </row>
    <row r="307" spans="1:10" ht="25.5">
      <c r="A307" s="1"/>
      <c r="B307" s="25"/>
      <c r="C307" s="16" t="s">
        <v>95</v>
      </c>
      <c r="D307" s="16" t="s">
        <v>89</v>
      </c>
      <c r="E307" s="21" t="s">
        <v>496</v>
      </c>
      <c r="F307" s="3"/>
      <c r="G307" s="98" t="s">
        <v>188</v>
      </c>
      <c r="H307" s="41">
        <f t="shared" si="97"/>
        <v>510</v>
      </c>
      <c r="I307" s="41">
        <f t="shared" si="97"/>
        <v>510</v>
      </c>
      <c r="J307" s="41">
        <f t="shared" si="97"/>
        <v>510</v>
      </c>
    </row>
    <row r="308" spans="1:10" ht="38.25">
      <c r="A308" s="1"/>
      <c r="B308" s="25"/>
      <c r="C308" s="16" t="s">
        <v>95</v>
      </c>
      <c r="D308" s="16" t="s">
        <v>89</v>
      </c>
      <c r="E308" s="21" t="s">
        <v>496</v>
      </c>
      <c r="F308" s="82" t="s">
        <v>211</v>
      </c>
      <c r="G308" s="98" t="s">
        <v>212</v>
      </c>
      <c r="H308" s="41">
        <v>510</v>
      </c>
      <c r="I308" s="41">
        <v>510</v>
      </c>
      <c r="J308" s="41">
        <v>510</v>
      </c>
    </row>
    <row r="309" spans="1:10" ht="38.25">
      <c r="A309" s="1"/>
      <c r="B309" s="25"/>
      <c r="C309" s="16" t="s">
        <v>95</v>
      </c>
      <c r="D309" s="16" t="s">
        <v>89</v>
      </c>
      <c r="E309" s="21" t="s">
        <v>498</v>
      </c>
      <c r="F309" s="82"/>
      <c r="G309" s="99" t="s">
        <v>334</v>
      </c>
      <c r="H309" s="41">
        <f>H310+H312</f>
        <v>165</v>
      </c>
      <c r="I309" s="41">
        <f t="shared" ref="I309:J309" si="98">I310+I312</f>
        <v>175</v>
      </c>
      <c r="J309" s="41">
        <f t="shared" si="98"/>
        <v>20</v>
      </c>
    </row>
    <row r="310" spans="1:10" ht="25.5">
      <c r="A310" s="1"/>
      <c r="B310" s="25"/>
      <c r="C310" s="16" t="s">
        <v>95</v>
      </c>
      <c r="D310" s="16" t="s">
        <v>89</v>
      </c>
      <c r="E310" s="21" t="s">
        <v>497</v>
      </c>
      <c r="F310" s="16"/>
      <c r="G310" s="98" t="s">
        <v>333</v>
      </c>
      <c r="H310" s="41">
        <f t="shared" ref="H310:J310" si="99">H311</f>
        <v>10</v>
      </c>
      <c r="I310" s="41">
        <f t="shared" si="99"/>
        <v>20</v>
      </c>
      <c r="J310" s="41">
        <f t="shared" si="99"/>
        <v>20</v>
      </c>
    </row>
    <row r="311" spans="1:10" ht="38.25">
      <c r="A311" s="1"/>
      <c r="B311" s="25"/>
      <c r="C311" s="16" t="s">
        <v>95</v>
      </c>
      <c r="D311" s="16" t="s">
        <v>89</v>
      </c>
      <c r="E311" s="21" t="s">
        <v>497</v>
      </c>
      <c r="F311" s="82" t="s">
        <v>211</v>
      </c>
      <c r="G311" s="98" t="s">
        <v>212</v>
      </c>
      <c r="H311" s="41">
        <v>10</v>
      </c>
      <c r="I311" s="41">
        <v>20</v>
      </c>
      <c r="J311" s="41">
        <v>20</v>
      </c>
    </row>
    <row r="312" spans="1:10" ht="38.25">
      <c r="A312" s="1"/>
      <c r="B312" s="25"/>
      <c r="C312" s="16" t="s">
        <v>95</v>
      </c>
      <c r="D312" s="16" t="s">
        <v>89</v>
      </c>
      <c r="E312" s="21" t="s">
        <v>551</v>
      </c>
      <c r="F312" s="82"/>
      <c r="G312" s="98" t="s">
        <v>552</v>
      </c>
      <c r="H312" s="41">
        <f>H313</f>
        <v>155</v>
      </c>
      <c r="I312" s="41">
        <f t="shared" ref="I312:J312" si="100">I313</f>
        <v>155</v>
      </c>
      <c r="J312" s="41">
        <f t="shared" si="100"/>
        <v>0</v>
      </c>
    </row>
    <row r="313" spans="1:10" ht="38.25">
      <c r="A313" s="1"/>
      <c r="B313" s="25"/>
      <c r="C313" s="16" t="s">
        <v>95</v>
      </c>
      <c r="D313" s="16" t="s">
        <v>89</v>
      </c>
      <c r="E313" s="21" t="s">
        <v>551</v>
      </c>
      <c r="F313" s="82" t="s">
        <v>211</v>
      </c>
      <c r="G313" s="98" t="s">
        <v>212</v>
      </c>
      <c r="H313" s="41">
        <v>155</v>
      </c>
      <c r="I313" s="41">
        <v>155</v>
      </c>
      <c r="J313" s="41">
        <v>0</v>
      </c>
    </row>
    <row r="314" spans="1:10" ht="25.5">
      <c r="A314" s="1"/>
      <c r="B314" s="25"/>
      <c r="C314" s="47" t="s">
        <v>95</v>
      </c>
      <c r="D314" s="47" t="s">
        <v>89</v>
      </c>
      <c r="E314" s="52" t="s">
        <v>368</v>
      </c>
      <c r="F314" s="16"/>
      <c r="G314" s="46" t="s">
        <v>341</v>
      </c>
      <c r="H314" s="93">
        <f>H315+H320</f>
        <v>46113</v>
      </c>
      <c r="I314" s="93">
        <f t="shared" ref="I314:J314" si="101">I315+I320</f>
        <v>2850</v>
      </c>
      <c r="J314" s="93">
        <f t="shared" si="101"/>
        <v>2850</v>
      </c>
    </row>
    <row r="315" spans="1:10" ht="38.25">
      <c r="A315" s="1"/>
      <c r="B315" s="25"/>
      <c r="C315" s="16" t="s">
        <v>95</v>
      </c>
      <c r="D315" s="16" t="s">
        <v>89</v>
      </c>
      <c r="E315" s="21" t="s">
        <v>499</v>
      </c>
      <c r="F315" s="16"/>
      <c r="G315" s="99" t="s">
        <v>302</v>
      </c>
      <c r="H315" s="39">
        <f>H316+H318</f>
        <v>1221.2</v>
      </c>
      <c r="I315" s="39">
        <f t="shared" ref="I315:J315" si="102">I316+I318</f>
        <v>750</v>
      </c>
      <c r="J315" s="39">
        <f t="shared" si="102"/>
        <v>750</v>
      </c>
    </row>
    <row r="316" spans="1:10" ht="38.25">
      <c r="A316" s="1"/>
      <c r="B316" s="25"/>
      <c r="C316" s="16" t="s">
        <v>95</v>
      </c>
      <c r="D316" s="16" t="s">
        <v>89</v>
      </c>
      <c r="E316" s="21" t="s">
        <v>500</v>
      </c>
      <c r="F316" s="16"/>
      <c r="G316" s="97" t="s">
        <v>189</v>
      </c>
      <c r="H316" s="41">
        <f>H317</f>
        <v>200</v>
      </c>
      <c r="I316" s="41">
        <f>I317</f>
        <v>200</v>
      </c>
      <c r="J316" s="41">
        <f>J317</f>
        <v>200</v>
      </c>
    </row>
    <row r="317" spans="1:10" ht="38.25">
      <c r="A317" s="1"/>
      <c r="B317" s="25"/>
      <c r="C317" s="16" t="s">
        <v>95</v>
      </c>
      <c r="D317" s="16" t="s">
        <v>89</v>
      </c>
      <c r="E317" s="21" t="s">
        <v>500</v>
      </c>
      <c r="F317" s="82" t="s">
        <v>211</v>
      </c>
      <c r="G317" s="98" t="s">
        <v>212</v>
      </c>
      <c r="H317" s="41">
        <v>200</v>
      </c>
      <c r="I317" s="41">
        <v>200</v>
      </c>
      <c r="J317" s="41">
        <v>200</v>
      </c>
    </row>
    <row r="318" spans="1:10" ht="25.5">
      <c r="A318" s="1"/>
      <c r="B318" s="25"/>
      <c r="C318" s="16" t="s">
        <v>95</v>
      </c>
      <c r="D318" s="16" t="s">
        <v>89</v>
      </c>
      <c r="E318" s="21" t="s">
        <v>502</v>
      </c>
      <c r="F318" s="82"/>
      <c r="G318" s="98" t="s">
        <v>501</v>
      </c>
      <c r="H318" s="41">
        <f>H319</f>
        <v>1021.2</v>
      </c>
      <c r="I318" s="41">
        <f t="shared" ref="I318:J318" si="103">I319</f>
        <v>550</v>
      </c>
      <c r="J318" s="41">
        <f t="shared" si="103"/>
        <v>550</v>
      </c>
    </row>
    <row r="319" spans="1:10" ht="38.25">
      <c r="A319" s="1"/>
      <c r="B319" s="25"/>
      <c r="C319" s="16" t="s">
        <v>95</v>
      </c>
      <c r="D319" s="16" t="s">
        <v>89</v>
      </c>
      <c r="E319" s="21" t="s">
        <v>502</v>
      </c>
      <c r="F319" s="82" t="s">
        <v>211</v>
      </c>
      <c r="G319" s="98" t="s">
        <v>212</v>
      </c>
      <c r="H319" s="41">
        <f>400+621.2</f>
        <v>1021.2</v>
      </c>
      <c r="I319" s="41">
        <v>550</v>
      </c>
      <c r="J319" s="41">
        <v>550</v>
      </c>
    </row>
    <row r="320" spans="1:10" ht="41.25" customHeight="1">
      <c r="A320" s="1"/>
      <c r="B320" s="25"/>
      <c r="C320" s="16" t="s">
        <v>95</v>
      </c>
      <c r="D320" s="16" t="s">
        <v>89</v>
      </c>
      <c r="E320" s="21" t="s">
        <v>504</v>
      </c>
      <c r="F320" s="82"/>
      <c r="G320" s="229" t="s">
        <v>749</v>
      </c>
      <c r="H320" s="41">
        <f>H321+H323+H325</f>
        <v>44891.8</v>
      </c>
      <c r="I320" s="41">
        <f t="shared" ref="I320:J320" si="104">I321+I323</f>
        <v>2100</v>
      </c>
      <c r="J320" s="41">
        <f t="shared" si="104"/>
        <v>2100</v>
      </c>
    </row>
    <row r="321" spans="1:10" ht="51">
      <c r="A321" s="1"/>
      <c r="B321" s="25"/>
      <c r="C321" s="16" t="s">
        <v>95</v>
      </c>
      <c r="D321" s="16" t="s">
        <v>89</v>
      </c>
      <c r="E321" s="21" t="s">
        <v>503</v>
      </c>
      <c r="F321" s="16"/>
      <c r="G321" s="98" t="s">
        <v>583</v>
      </c>
      <c r="H321" s="41">
        <f t="shared" ref="H321:J321" si="105">H322</f>
        <v>3689.4</v>
      </c>
      <c r="I321" s="41">
        <f t="shared" si="105"/>
        <v>2100</v>
      </c>
      <c r="J321" s="41">
        <f t="shared" si="105"/>
        <v>2100</v>
      </c>
    </row>
    <row r="322" spans="1:10" ht="38.25">
      <c r="A322" s="1"/>
      <c r="B322" s="25"/>
      <c r="C322" s="16" t="s">
        <v>95</v>
      </c>
      <c r="D322" s="16" t="s">
        <v>89</v>
      </c>
      <c r="E322" s="21" t="s">
        <v>503</v>
      </c>
      <c r="F322" s="82" t="s">
        <v>211</v>
      </c>
      <c r="G322" s="98" t="s">
        <v>212</v>
      </c>
      <c r="H322" s="41">
        <v>3689.4</v>
      </c>
      <c r="I322" s="41">
        <v>2100</v>
      </c>
      <c r="J322" s="41">
        <v>2100</v>
      </c>
    </row>
    <row r="323" spans="1:10" s="175" customFormat="1" ht="38.25">
      <c r="A323" s="1"/>
      <c r="B323" s="25"/>
      <c r="C323" s="16" t="s">
        <v>95</v>
      </c>
      <c r="D323" s="16" t="s">
        <v>89</v>
      </c>
      <c r="E323" s="21" t="s">
        <v>675</v>
      </c>
      <c r="F323" s="82"/>
      <c r="G323" s="98" t="s">
        <v>676</v>
      </c>
      <c r="H323" s="41">
        <f>H324</f>
        <v>1202.4000000000001</v>
      </c>
      <c r="I323" s="41">
        <f t="shared" ref="I323:J323" si="106">I324</f>
        <v>0</v>
      </c>
      <c r="J323" s="41">
        <f t="shared" si="106"/>
        <v>0</v>
      </c>
    </row>
    <row r="324" spans="1:10" s="175" customFormat="1" ht="38.25">
      <c r="A324" s="1"/>
      <c r="B324" s="25"/>
      <c r="C324" s="16" t="s">
        <v>95</v>
      </c>
      <c r="D324" s="16" t="s">
        <v>89</v>
      </c>
      <c r="E324" s="21" t="s">
        <v>675</v>
      </c>
      <c r="F324" s="82" t="s">
        <v>211</v>
      </c>
      <c r="G324" s="98" t="s">
        <v>212</v>
      </c>
      <c r="H324" s="41">
        <v>1202.4000000000001</v>
      </c>
      <c r="I324" s="41">
        <v>0</v>
      </c>
      <c r="J324" s="41">
        <v>0</v>
      </c>
    </row>
    <row r="325" spans="1:10" s="230" customFormat="1" ht="25.5" customHeight="1">
      <c r="A325" s="1"/>
      <c r="B325" s="25"/>
      <c r="C325" s="16" t="s">
        <v>95</v>
      </c>
      <c r="D325" s="16" t="s">
        <v>89</v>
      </c>
      <c r="E325" s="21" t="s">
        <v>750</v>
      </c>
      <c r="F325" s="82"/>
      <c r="G325" s="98" t="s">
        <v>751</v>
      </c>
      <c r="H325" s="41">
        <f>H326</f>
        <v>40000</v>
      </c>
      <c r="I325" s="41">
        <f t="shared" ref="I325:J325" si="107">I326</f>
        <v>0</v>
      </c>
      <c r="J325" s="41">
        <f t="shared" si="107"/>
        <v>0</v>
      </c>
    </row>
    <row r="326" spans="1:10" s="230" customFormat="1">
      <c r="A326" s="1"/>
      <c r="B326" s="25"/>
      <c r="C326" s="16" t="s">
        <v>95</v>
      </c>
      <c r="D326" s="16" t="s">
        <v>89</v>
      </c>
      <c r="E326" s="21" t="s">
        <v>750</v>
      </c>
      <c r="F326" s="82" t="s">
        <v>248</v>
      </c>
      <c r="G326" s="229" t="s">
        <v>271</v>
      </c>
      <c r="H326" s="41">
        <v>40000</v>
      </c>
      <c r="I326" s="41">
        <v>0</v>
      </c>
      <c r="J326" s="41">
        <v>0</v>
      </c>
    </row>
    <row r="327" spans="1:10" ht="38.25">
      <c r="A327" s="1"/>
      <c r="B327" s="25"/>
      <c r="C327" s="16" t="s">
        <v>95</v>
      </c>
      <c r="D327" s="16" t="s">
        <v>89</v>
      </c>
      <c r="E327" s="52" t="s">
        <v>34</v>
      </c>
      <c r="F327" s="16"/>
      <c r="G327" s="46" t="s">
        <v>505</v>
      </c>
      <c r="H327" s="41">
        <f>H328+H331</f>
        <v>3752.1</v>
      </c>
      <c r="I327" s="41">
        <f>I328+I331</f>
        <v>4827.8</v>
      </c>
      <c r="J327" s="41">
        <f>J328+J331</f>
        <v>4945.2</v>
      </c>
    </row>
    <row r="328" spans="1:10" ht="51">
      <c r="A328" s="1"/>
      <c r="B328" s="25"/>
      <c r="C328" s="16" t="s">
        <v>95</v>
      </c>
      <c r="D328" s="16" t="s">
        <v>89</v>
      </c>
      <c r="E328" s="21" t="s">
        <v>236</v>
      </c>
      <c r="F328" s="16"/>
      <c r="G328" s="99" t="s">
        <v>652</v>
      </c>
      <c r="H328" s="41">
        <f>H329</f>
        <v>2453.1</v>
      </c>
      <c r="I328" s="41">
        <f t="shared" ref="I328:J328" si="108">I329</f>
        <v>1700</v>
      </c>
      <c r="J328" s="41">
        <f t="shared" si="108"/>
        <v>1700</v>
      </c>
    </row>
    <row r="329" spans="1:10" ht="38.25">
      <c r="A329" s="1"/>
      <c r="B329" s="25"/>
      <c r="C329" s="16" t="s">
        <v>95</v>
      </c>
      <c r="D329" s="16" t="s">
        <v>89</v>
      </c>
      <c r="E329" s="21" t="s">
        <v>507</v>
      </c>
      <c r="F329" s="16"/>
      <c r="G329" s="99" t="s">
        <v>506</v>
      </c>
      <c r="H329" s="41">
        <f>H330</f>
        <v>2453.1</v>
      </c>
      <c r="I329" s="41">
        <f t="shared" ref="I329:J329" si="109">I330</f>
        <v>1700</v>
      </c>
      <c r="J329" s="41">
        <f t="shared" si="109"/>
        <v>1700</v>
      </c>
    </row>
    <row r="330" spans="1:10" ht="38.25">
      <c r="A330" s="1"/>
      <c r="B330" s="25"/>
      <c r="C330" s="16" t="s">
        <v>95</v>
      </c>
      <c r="D330" s="16" t="s">
        <v>89</v>
      </c>
      <c r="E330" s="21" t="s">
        <v>507</v>
      </c>
      <c r="F330" s="82" t="s">
        <v>211</v>
      </c>
      <c r="G330" s="98" t="s">
        <v>212</v>
      </c>
      <c r="H330" s="41">
        <f>1164+1050+239.1</f>
        <v>2453.1</v>
      </c>
      <c r="I330" s="41">
        <f>700+1000</f>
        <v>1700</v>
      </c>
      <c r="J330" s="41">
        <f>700+1000</f>
        <v>1700</v>
      </c>
    </row>
    <row r="331" spans="1:10" ht="25.5">
      <c r="A331" s="1"/>
      <c r="B331" s="25"/>
      <c r="C331" s="16" t="s">
        <v>95</v>
      </c>
      <c r="D331" s="16" t="s">
        <v>89</v>
      </c>
      <c r="E331" s="21" t="s">
        <v>367</v>
      </c>
      <c r="F331" s="82"/>
      <c r="G331" s="99" t="s">
        <v>582</v>
      </c>
      <c r="H331" s="41">
        <f>H332</f>
        <v>1299</v>
      </c>
      <c r="I331" s="41">
        <f t="shared" ref="I331:J332" si="110">I332</f>
        <v>3127.8</v>
      </c>
      <c r="J331" s="41">
        <f t="shared" si="110"/>
        <v>3245.2</v>
      </c>
    </row>
    <row r="332" spans="1:10" ht="25.5">
      <c r="A332" s="1"/>
      <c r="B332" s="25"/>
      <c r="C332" s="16" t="s">
        <v>95</v>
      </c>
      <c r="D332" s="16" t="s">
        <v>89</v>
      </c>
      <c r="E332" s="21" t="s">
        <v>508</v>
      </c>
      <c r="F332" s="16"/>
      <c r="G332" s="99" t="s">
        <v>369</v>
      </c>
      <c r="H332" s="41">
        <f>H333</f>
        <v>1299</v>
      </c>
      <c r="I332" s="41">
        <f t="shared" si="110"/>
        <v>3127.8</v>
      </c>
      <c r="J332" s="41">
        <f t="shared" si="110"/>
        <v>3245.2</v>
      </c>
    </row>
    <row r="333" spans="1:10">
      <c r="A333" s="1"/>
      <c r="B333" s="25"/>
      <c r="C333" s="16" t="s">
        <v>95</v>
      </c>
      <c r="D333" s="16" t="s">
        <v>89</v>
      </c>
      <c r="E333" s="21" t="s">
        <v>508</v>
      </c>
      <c r="F333" s="82" t="s">
        <v>248</v>
      </c>
      <c r="G333" s="99" t="s">
        <v>271</v>
      </c>
      <c r="H333" s="41">
        <v>1299</v>
      </c>
      <c r="I333" s="41">
        <v>3127.8</v>
      </c>
      <c r="J333" s="41">
        <v>3245.2</v>
      </c>
    </row>
    <row r="334" spans="1:10" ht="38.25">
      <c r="A334" s="1"/>
      <c r="B334" s="25"/>
      <c r="C334" s="16" t="s">
        <v>95</v>
      </c>
      <c r="D334" s="16" t="s">
        <v>89</v>
      </c>
      <c r="E334" s="82" t="s">
        <v>24</v>
      </c>
      <c r="F334" s="82"/>
      <c r="G334" s="99" t="s">
        <v>38</v>
      </c>
      <c r="H334" s="41">
        <f>H335</f>
        <v>120</v>
      </c>
      <c r="I334" s="41">
        <f t="shared" ref="I334:J334" si="111">I335</f>
        <v>0</v>
      </c>
      <c r="J334" s="41">
        <f t="shared" si="111"/>
        <v>0</v>
      </c>
    </row>
    <row r="335" spans="1:10" ht="51">
      <c r="A335" s="1"/>
      <c r="B335" s="25"/>
      <c r="C335" s="16" t="s">
        <v>95</v>
      </c>
      <c r="D335" s="16" t="s">
        <v>89</v>
      </c>
      <c r="E335" s="82" t="s">
        <v>571</v>
      </c>
      <c r="F335" s="16"/>
      <c r="G335" s="54" t="s">
        <v>570</v>
      </c>
      <c r="H335" s="41">
        <f>SUM(H336:H336)</f>
        <v>120</v>
      </c>
      <c r="I335" s="41">
        <f>SUM(I336:I336)</f>
        <v>0</v>
      </c>
      <c r="J335" s="41">
        <f>SUM(J336:J336)</f>
        <v>0</v>
      </c>
    </row>
    <row r="336" spans="1:10" ht="38.25">
      <c r="A336" s="1"/>
      <c r="B336" s="25"/>
      <c r="C336" s="16" t="s">
        <v>95</v>
      </c>
      <c r="D336" s="16" t="s">
        <v>89</v>
      </c>
      <c r="E336" s="82" t="s">
        <v>571</v>
      </c>
      <c r="F336" s="82" t="s">
        <v>211</v>
      </c>
      <c r="G336" s="98" t="s">
        <v>212</v>
      </c>
      <c r="H336" s="39">
        <v>120</v>
      </c>
      <c r="I336" s="39">
        <v>0</v>
      </c>
      <c r="J336" s="39">
        <v>0</v>
      </c>
    </row>
    <row r="337" spans="1:10" ht="14.25">
      <c r="A337" s="1"/>
      <c r="B337" s="25"/>
      <c r="C337" s="30" t="s">
        <v>95</v>
      </c>
      <c r="D337" s="30" t="s">
        <v>93</v>
      </c>
      <c r="E337" s="30"/>
      <c r="F337" s="30"/>
      <c r="G337" s="27" t="s">
        <v>48</v>
      </c>
      <c r="H337" s="40">
        <f>H338+H345+H383+H395</f>
        <v>221514.4</v>
      </c>
      <c r="I337" s="40">
        <f>I338+I345+I383+I395</f>
        <v>31645.8</v>
      </c>
      <c r="J337" s="40">
        <f>J338+J345+J383+J395</f>
        <v>31670.799999999999</v>
      </c>
    </row>
    <row r="338" spans="1:10" ht="89.25">
      <c r="A338" s="1"/>
      <c r="B338" s="25"/>
      <c r="C338" s="82" t="s">
        <v>95</v>
      </c>
      <c r="D338" s="82" t="s">
        <v>93</v>
      </c>
      <c r="E338" s="78" t="s">
        <v>65</v>
      </c>
      <c r="F338" s="16"/>
      <c r="G338" s="63" t="s">
        <v>577</v>
      </c>
      <c r="H338" s="96">
        <f t="shared" ref="H338:J339" si="112">H339</f>
        <v>529.30000000000007</v>
      </c>
      <c r="I338" s="96">
        <f t="shared" si="112"/>
        <v>529.30000000000007</v>
      </c>
      <c r="J338" s="96">
        <f t="shared" si="112"/>
        <v>529.30000000000007</v>
      </c>
    </row>
    <row r="339" spans="1:10" ht="51">
      <c r="A339" s="1"/>
      <c r="B339" s="25"/>
      <c r="C339" s="47" t="s">
        <v>95</v>
      </c>
      <c r="D339" s="47" t="s">
        <v>93</v>
      </c>
      <c r="E339" s="77" t="s">
        <v>66</v>
      </c>
      <c r="F339" s="16"/>
      <c r="G339" s="60" t="s">
        <v>495</v>
      </c>
      <c r="H339" s="93">
        <f t="shared" si="112"/>
        <v>529.30000000000007</v>
      </c>
      <c r="I339" s="93">
        <f t="shared" si="112"/>
        <v>529.30000000000007</v>
      </c>
      <c r="J339" s="93">
        <f t="shared" si="112"/>
        <v>529.30000000000007</v>
      </c>
    </row>
    <row r="340" spans="1:10" ht="63.75">
      <c r="A340" s="1"/>
      <c r="B340" s="25"/>
      <c r="C340" s="82" t="s">
        <v>95</v>
      </c>
      <c r="D340" s="82" t="s">
        <v>93</v>
      </c>
      <c r="E340" s="74">
        <v>610100000</v>
      </c>
      <c r="F340" s="16"/>
      <c r="G340" s="98" t="s">
        <v>494</v>
      </c>
      <c r="H340" s="39">
        <f>H341+H343</f>
        <v>529.30000000000007</v>
      </c>
      <c r="I340" s="39">
        <f t="shared" ref="I340:J340" si="113">I341+I343</f>
        <v>529.30000000000007</v>
      </c>
      <c r="J340" s="39">
        <f t="shared" si="113"/>
        <v>529.30000000000007</v>
      </c>
    </row>
    <row r="341" spans="1:10" ht="38.25">
      <c r="A341" s="1"/>
      <c r="B341" s="25"/>
      <c r="C341" s="82" t="s">
        <v>95</v>
      </c>
      <c r="D341" s="82" t="s">
        <v>93</v>
      </c>
      <c r="E341" s="137" t="s">
        <v>493</v>
      </c>
      <c r="F341" s="16"/>
      <c r="G341" s="98" t="s">
        <v>603</v>
      </c>
      <c r="H341" s="41">
        <f t="shared" ref="H341:J341" si="114">H342</f>
        <v>522.1</v>
      </c>
      <c r="I341" s="41">
        <f t="shared" si="114"/>
        <v>522.1</v>
      </c>
      <c r="J341" s="41">
        <f t="shared" si="114"/>
        <v>522.1</v>
      </c>
    </row>
    <row r="342" spans="1:10" ht="38.25">
      <c r="A342" s="1"/>
      <c r="B342" s="25"/>
      <c r="C342" s="82" t="s">
        <v>95</v>
      </c>
      <c r="D342" s="82" t="s">
        <v>93</v>
      </c>
      <c r="E342" s="137" t="s">
        <v>493</v>
      </c>
      <c r="F342" s="82" t="s">
        <v>211</v>
      </c>
      <c r="G342" s="98" t="s">
        <v>212</v>
      </c>
      <c r="H342" s="41">
        <f>522.1</f>
        <v>522.1</v>
      </c>
      <c r="I342" s="41">
        <v>522.1</v>
      </c>
      <c r="J342" s="41">
        <v>522.1</v>
      </c>
    </row>
    <row r="343" spans="1:10" ht="38.25">
      <c r="A343" s="1"/>
      <c r="B343" s="25"/>
      <c r="C343" s="82" t="s">
        <v>95</v>
      </c>
      <c r="D343" s="82" t="s">
        <v>93</v>
      </c>
      <c r="E343" s="137" t="s">
        <v>546</v>
      </c>
      <c r="F343" s="82"/>
      <c r="G343" s="98" t="s">
        <v>547</v>
      </c>
      <c r="H343" s="41">
        <f>H344</f>
        <v>7.2</v>
      </c>
      <c r="I343" s="41">
        <f t="shared" ref="I343:J343" si="115">I344</f>
        <v>7.2</v>
      </c>
      <c r="J343" s="41">
        <f t="shared" si="115"/>
        <v>7.2</v>
      </c>
    </row>
    <row r="344" spans="1:10" ht="38.25">
      <c r="A344" s="1"/>
      <c r="B344" s="25"/>
      <c r="C344" s="82" t="s">
        <v>95</v>
      </c>
      <c r="D344" s="82" t="s">
        <v>93</v>
      </c>
      <c r="E344" s="137" t="s">
        <v>546</v>
      </c>
      <c r="F344" s="82" t="s">
        <v>211</v>
      </c>
      <c r="G344" s="98" t="s">
        <v>212</v>
      </c>
      <c r="H344" s="41">
        <v>7.2</v>
      </c>
      <c r="I344" s="41">
        <v>7.2</v>
      </c>
      <c r="J344" s="41">
        <v>7.2</v>
      </c>
    </row>
    <row r="345" spans="1:10" ht="89.25">
      <c r="A345" s="1"/>
      <c r="B345" s="25"/>
      <c r="C345" s="5" t="s">
        <v>95</v>
      </c>
      <c r="D345" s="5" t="s">
        <v>93</v>
      </c>
      <c r="E345" s="73" t="s">
        <v>55</v>
      </c>
      <c r="F345" s="16"/>
      <c r="G345" s="53" t="s">
        <v>588</v>
      </c>
      <c r="H345" s="96">
        <f>H346+H362+H369+H377</f>
        <v>83041.5</v>
      </c>
      <c r="I345" s="96">
        <f>I346+I362+I369+I377</f>
        <v>30816.5</v>
      </c>
      <c r="J345" s="96">
        <f>J346+J362+J369+J377</f>
        <v>30841.5</v>
      </c>
    </row>
    <row r="346" spans="1:10" ht="51">
      <c r="A346" s="1"/>
      <c r="B346" s="25"/>
      <c r="C346" s="82" t="s">
        <v>95</v>
      </c>
      <c r="D346" s="82" t="s">
        <v>93</v>
      </c>
      <c r="E346" s="52" t="s">
        <v>56</v>
      </c>
      <c r="F346" s="47"/>
      <c r="G346" s="48" t="s">
        <v>655</v>
      </c>
      <c r="H346" s="93">
        <f>H347+H357+H354</f>
        <v>60310.8</v>
      </c>
      <c r="I346" s="93">
        <f>I347+I357</f>
        <v>20727</v>
      </c>
      <c r="J346" s="93">
        <f>J347+J357</f>
        <v>15527</v>
      </c>
    </row>
    <row r="347" spans="1:10" ht="38.25">
      <c r="A347" s="1"/>
      <c r="B347" s="25"/>
      <c r="C347" s="16" t="s">
        <v>95</v>
      </c>
      <c r="D347" s="82" t="s">
        <v>93</v>
      </c>
      <c r="E347" s="21" t="s">
        <v>237</v>
      </c>
      <c r="F347" s="47"/>
      <c r="G347" s="182" t="s">
        <v>611</v>
      </c>
      <c r="H347" s="93">
        <f>H348+H350+H352</f>
        <v>22728.7</v>
      </c>
      <c r="I347" s="93">
        <f t="shared" ref="I347:J347" si="116">I348+I350+I352</f>
        <v>14144.9</v>
      </c>
      <c r="J347" s="93">
        <f t="shared" si="116"/>
        <v>8944.9</v>
      </c>
    </row>
    <row r="348" spans="1:10" ht="38.25">
      <c r="A348" s="1"/>
      <c r="B348" s="25"/>
      <c r="C348" s="16" t="s">
        <v>95</v>
      </c>
      <c r="D348" s="82" t="s">
        <v>93</v>
      </c>
      <c r="E348" s="74">
        <v>1210123505</v>
      </c>
      <c r="F348" s="21"/>
      <c r="G348" s="98" t="s">
        <v>521</v>
      </c>
      <c r="H348" s="41">
        <f>H349</f>
        <v>2455.6999999999998</v>
      </c>
      <c r="I348" s="41">
        <f>I349</f>
        <v>0</v>
      </c>
      <c r="J348" s="41">
        <f>J349</f>
        <v>0</v>
      </c>
    </row>
    <row r="349" spans="1:10" ht="38.25">
      <c r="A349" s="1"/>
      <c r="B349" s="25"/>
      <c r="C349" s="82" t="s">
        <v>95</v>
      </c>
      <c r="D349" s="82" t="s">
        <v>93</v>
      </c>
      <c r="E349" s="74">
        <v>1210123505</v>
      </c>
      <c r="F349" s="82" t="s">
        <v>211</v>
      </c>
      <c r="G349" s="98" t="s">
        <v>212</v>
      </c>
      <c r="H349" s="39">
        <f>1266.2-65.9+22.4+1233</f>
        <v>2455.6999999999998</v>
      </c>
      <c r="I349" s="39">
        <v>0</v>
      </c>
      <c r="J349" s="39">
        <v>0</v>
      </c>
    </row>
    <row r="350" spans="1:10" ht="63.75" customHeight="1">
      <c r="A350" s="1"/>
      <c r="B350" s="25"/>
      <c r="C350" s="82" t="s">
        <v>95</v>
      </c>
      <c r="D350" s="82" t="s">
        <v>93</v>
      </c>
      <c r="E350" s="74">
        <v>1210121100</v>
      </c>
      <c r="F350" s="21"/>
      <c r="G350" s="98" t="s">
        <v>682</v>
      </c>
      <c r="H350" s="41">
        <f>SUM(H351:H351)</f>
        <v>17226</v>
      </c>
      <c r="I350" s="41">
        <f>SUM(I351:I351)</f>
        <v>14144.9</v>
      </c>
      <c r="J350" s="41">
        <f>SUM(J351:J351)</f>
        <v>8944.9</v>
      </c>
    </row>
    <row r="351" spans="1:10">
      <c r="A351" s="1"/>
      <c r="B351" s="25"/>
      <c r="C351" s="16" t="s">
        <v>95</v>
      </c>
      <c r="D351" s="82" t="s">
        <v>93</v>
      </c>
      <c r="E351" s="74">
        <v>1210121100</v>
      </c>
      <c r="F351" s="21" t="s">
        <v>225</v>
      </c>
      <c r="G351" s="98" t="s">
        <v>224</v>
      </c>
      <c r="H351" s="41">
        <v>17226</v>
      </c>
      <c r="I351" s="41">
        <f>14210.8-65.9</f>
        <v>14144.9</v>
      </c>
      <c r="J351" s="41">
        <f>9010.8-65.9</f>
        <v>8944.9</v>
      </c>
    </row>
    <row r="352" spans="1:10" s="165" customFormat="1" ht="38.25">
      <c r="A352" s="1"/>
      <c r="B352" s="25"/>
      <c r="C352" s="16" t="s">
        <v>95</v>
      </c>
      <c r="D352" s="82" t="s">
        <v>93</v>
      </c>
      <c r="E352" s="74">
        <v>1210121800</v>
      </c>
      <c r="F352" s="16"/>
      <c r="G352" s="98" t="s">
        <v>757</v>
      </c>
      <c r="H352" s="41">
        <f>H353</f>
        <v>3047</v>
      </c>
      <c r="I352" s="41">
        <f>I353</f>
        <v>0</v>
      </c>
      <c r="J352" s="41">
        <f>J353</f>
        <v>0</v>
      </c>
    </row>
    <row r="353" spans="1:10">
      <c r="A353" s="1"/>
      <c r="B353" s="25"/>
      <c r="C353" s="82" t="s">
        <v>95</v>
      </c>
      <c r="D353" s="82" t="s">
        <v>93</v>
      </c>
      <c r="E353" s="74">
        <v>1210121800</v>
      </c>
      <c r="F353" s="21" t="s">
        <v>225</v>
      </c>
      <c r="G353" s="98" t="s">
        <v>224</v>
      </c>
      <c r="H353" s="41">
        <f>547+2500</f>
        <v>3047</v>
      </c>
      <c r="I353" s="41">
        <v>0</v>
      </c>
      <c r="J353" s="41">
        <v>0</v>
      </c>
    </row>
    <row r="354" spans="1:10" s="231" customFormat="1" ht="25.5">
      <c r="A354" s="1"/>
      <c r="B354" s="25"/>
      <c r="C354" s="16" t="s">
        <v>95</v>
      </c>
      <c r="D354" s="82" t="s">
        <v>93</v>
      </c>
      <c r="E354" s="21" t="s">
        <v>758</v>
      </c>
      <c r="F354" s="191"/>
      <c r="G354" s="233" t="s">
        <v>760</v>
      </c>
      <c r="H354" s="190">
        <f>H355</f>
        <v>31000</v>
      </c>
      <c r="I354" s="190">
        <f t="shared" ref="I354:J355" si="117">I355</f>
        <v>0</v>
      </c>
      <c r="J354" s="190">
        <f t="shared" si="117"/>
        <v>0</v>
      </c>
    </row>
    <row r="355" spans="1:10" s="231" customFormat="1" ht="38.25">
      <c r="A355" s="1"/>
      <c r="B355" s="25"/>
      <c r="C355" s="16" t="s">
        <v>95</v>
      </c>
      <c r="D355" s="82" t="s">
        <v>93</v>
      </c>
      <c r="E355" s="21" t="s">
        <v>759</v>
      </c>
      <c r="F355" s="191"/>
      <c r="G355" s="169" t="s">
        <v>761</v>
      </c>
      <c r="H355" s="190">
        <f>H356</f>
        <v>31000</v>
      </c>
      <c r="I355" s="190">
        <f t="shared" si="117"/>
        <v>0</v>
      </c>
      <c r="J355" s="190">
        <f t="shared" si="117"/>
        <v>0</v>
      </c>
    </row>
    <row r="356" spans="1:10" s="231" customFormat="1" ht="38.25">
      <c r="A356" s="1"/>
      <c r="B356" s="25"/>
      <c r="C356" s="82" t="s">
        <v>95</v>
      </c>
      <c r="D356" s="82" t="s">
        <v>93</v>
      </c>
      <c r="E356" s="21" t="s">
        <v>759</v>
      </c>
      <c r="F356" s="191" t="s">
        <v>211</v>
      </c>
      <c r="G356" s="169" t="s">
        <v>212</v>
      </c>
      <c r="H356" s="190">
        <v>31000</v>
      </c>
      <c r="I356" s="190">
        <v>0</v>
      </c>
      <c r="J356" s="190">
        <v>0</v>
      </c>
    </row>
    <row r="357" spans="1:10" ht="23.25" customHeight="1">
      <c r="A357" s="1"/>
      <c r="B357" s="25"/>
      <c r="C357" s="82" t="s">
        <v>95</v>
      </c>
      <c r="D357" s="82" t="s">
        <v>93</v>
      </c>
      <c r="E357" s="21" t="s">
        <v>289</v>
      </c>
      <c r="F357" s="82"/>
      <c r="G357" s="182" t="s">
        <v>290</v>
      </c>
      <c r="H357" s="41">
        <f>H358+H360</f>
        <v>6582.0999999999995</v>
      </c>
      <c r="I357" s="41">
        <f t="shared" ref="I357:J357" si="118">I358+I360</f>
        <v>6582.0999999999995</v>
      </c>
      <c r="J357" s="41">
        <f t="shared" si="118"/>
        <v>6582.0999999999995</v>
      </c>
    </row>
    <row r="358" spans="1:10" ht="39.75" customHeight="1">
      <c r="A358" s="1"/>
      <c r="B358" s="25"/>
      <c r="C358" s="47" t="s">
        <v>95</v>
      </c>
      <c r="D358" s="47" t="s">
        <v>93</v>
      </c>
      <c r="E358" s="74">
        <v>1210211450</v>
      </c>
      <c r="F358" s="16"/>
      <c r="G358" s="98" t="s">
        <v>683</v>
      </c>
      <c r="H358" s="41">
        <f>H359</f>
        <v>6516.2</v>
      </c>
      <c r="I358" s="41">
        <f>I359</f>
        <v>6516.2</v>
      </c>
      <c r="J358" s="41">
        <f>J359</f>
        <v>6516.2</v>
      </c>
    </row>
    <row r="359" spans="1:10" ht="38.25">
      <c r="A359" s="1"/>
      <c r="B359" s="25"/>
      <c r="C359" s="16" t="s">
        <v>95</v>
      </c>
      <c r="D359" s="82" t="s">
        <v>93</v>
      </c>
      <c r="E359" s="74">
        <v>1210211450</v>
      </c>
      <c r="F359" s="82" t="s">
        <v>211</v>
      </c>
      <c r="G359" s="98" t="s">
        <v>212</v>
      </c>
      <c r="H359" s="39">
        <v>6516.2</v>
      </c>
      <c r="I359" s="39">
        <v>6516.2</v>
      </c>
      <c r="J359" s="39">
        <v>6516.2</v>
      </c>
    </row>
    <row r="360" spans="1:10" s="187" customFormat="1" ht="38.25">
      <c r="A360" s="1"/>
      <c r="B360" s="25"/>
      <c r="C360" s="179" t="s">
        <v>95</v>
      </c>
      <c r="D360" s="191" t="s">
        <v>93</v>
      </c>
      <c r="E360" s="188" t="s">
        <v>690</v>
      </c>
      <c r="F360" s="189"/>
      <c r="G360" s="169" t="s">
        <v>683</v>
      </c>
      <c r="H360" s="190">
        <f>H361</f>
        <v>65.900000000000006</v>
      </c>
      <c r="I360" s="190">
        <f t="shared" ref="I360:J360" si="119">I361</f>
        <v>65.900000000000006</v>
      </c>
      <c r="J360" s="190">
        <f t="shared" si="119"/>
        <v>65.900000000000006</v>
      </c>
    </row>
    <row r="361" spans="1:10" s="187" customFormat="1" ht="38.25">
      <c r="A361" s="1"/>
      <c r="B361" s="25"/>
      <c r="C361" s="191" t="s">
        <v>95</v>
      </c>
      <c r="D361" s="191" t="s">
        <v>93</v>
      </c>
      <c r="E361" s="188" t="s">
        <v>690</v>
      </c>
      <c r="F361" s="191" t="s">
        <v>211</v>
      </c>
      <c r="G361" s="169" t="s">
        <v>212</v>
      </c>
      <c r="H361" s="190">
        <v>65.900000000000006</v>
      </c>
      <c r="I361" s="190">
        <v>65.900000000000006</v>
      </c>
      <c r="J361" s="190">
        <v>65.900000000000006</v>
      </c>
    </row>
    <row r="362" spans="1:10" ht="25.5">
      <c r="A362" s="1"/>
      <c r="B362" s="25"/>
      <c r="C362" s="82" t="s">
        <v>95</v>
      </c>
      <c r="D362" s="82" t="s">
        <v>93</v>
      </c>
      <c r="E362" s="52" t="s">
        <v>57</v>
      </c>
      <c r="F362" s="47"/>
      <c r="G362" s="48" t="s">
        <v>25</v>
      </c>
      <c r="H362" s="93">
        <f>H363+H367</f>
        <v>2678.2</v>
      </c>
      <c r="I362" s="93">
        <f t="shared" ref="I362:J362" si="120">I363+I367</f>
        <v>1325</v>
      </c>
      <c r="J362" s="93">
        <f t="shared" si="120"/>
        <v>850</v>
      </c>
    </row>
    <row r="363" spans="1:10" ht="15" customHeight="1">
      <c r="A363" s="1"/>
      <c r="B363" s="25"/>
      <c r="C363" s="82" t="s">
        <v>95</v>
      </c>
      <c r="D363" s="82" t="s">
        <v>93</v>
      </c>
      <c r="E363" s="21" t="s">
        <v>238</v>
      </c>
      <c r="F363" s="47"/>
      <c r="G363" s="182" t="s">
        <v>239</v>
      </c>
      <c r="H363" s="39">
        <f t="shared" ref="H363:J364" si="121">H364</f>
        <v>2678.2</v>
      </c>
      <c r="I363" s="39">
        <f t="shared" si="121"/>
        <v>850</v>
      </c>
      <c r="J363" s="39">
        <f t="shared" si="121"/>
        <v>850</v>
      </c>
    </row>
    <row r="364" spans="1:10" ht="27" customHeight="1">
      <c r="A364" s="1"/>
      <c r="B364" s="25"/>
      <c r="C364" s="82" t="s">
        <v>95</v>
      </c>
      <c r="D364" s="82" t="s">
        <v>93</v>
      </c>
      <c r="E364" s="79">
        <v>1220123525</v>
      </c>
      <c r="F364" s="16"/>
      <c r="G364" s="98" t="s">
        <v>190</v>
      </c>
      <c r="H364" s="41">
        <f t="shared" si="121"/>
        <v>2678.2</v>
      </c>
      <c r="I364" s="41">
        <f t="shared" si="121"/>
        <v>850</v>
      </c>
      <c r="J364" s="41">
        <f t="shared" si="121"/>
        <v>850</v>
      </c>
    </row>
    <row r="365" spans="1:10" ht="38.25">
      <c r="A365" s="1"/>
      <c r="B365" s="25"/>
      <c r="C365" s="82" t="s">
        <v>95</v>
      </c>
      <c r="D365" s="82" t="s">
        <v>93</v>
      </c>
      <c r="E365" s="79">
        <v>1220123525</v>
      </c>
      <c r="F365" s="82" t="s">
        <v>211</v>
      </c>
      <c r="G365" s="98" t="s">
        <v>212</v>
      </c>
      <c r="H365" s="41">
        <v>2678.2</v>
      </c>
      <c r="I365" s="41">
        <v>850</v>
      </c>
      <c r="J365" s="41">
        <v>850</v>
      </c>
    </row>
    <row r="366" spans="1:10" ht="38.25">
      <c r="A366" s="1"/>
      <c r="B366" s="25"/>
      <c r="C366" s="82" t="s">
        <v>95</v>
      </c>
      <c r="D366" s="82" t="s">
        <v>93</v>
      </c>
      <c r="E366" s="21" t="s">
        <v>523</v>
      </c>
      <c r="F366" s="82"/>
      <c r="G366" s="182" t="s">
        <v>522</v>
      </c>
      <c r="H366" s="41">
        <f>H367</f>
        <v>0</v>
      </c>
      <c r="I366" s="41">
        <f t="shared" ref="I366:J366" si="122">I367</f>
        <v>475</v>
      </c>
      <c r="J366" s="41">
        <f t="shared" si="122"/>
        <v>0</v>
      </c>
    </row>
    <row r="367" spans="1:10" ht="25.5">
      <c r="A367" s="1"/>
      <c r="B367" s="25"/>
      <c r="C367" s="82" t="s">
        <v>95</v>
      </c>
      <c r="D367" s="82" t="s">
        <v>93</v>
      </c>
      <c r="E367" s="79">
        <v>1220223530</v>
      </c>
      <c r="F367" s="16"/>
      <c r="G367" s="98" t="s">
        <v>191</v>
      </c>
      <c r="H367" s="41">
        <f>H368</f>
        <v>0</v>
      </c>
      <c r="I367" s="41">
        <f>I368</f>
        <v>475</v>
      </c>
      <c r="J367" s="41">
        <f>J368</f>
        <v>0</v>
      </c>
    </row>
    <row r="368" spans="1:10" ht="38.25">
      <c r="A368" s="1"/>
      <c r="B368" s="25"/>
      <c r="C368" s="82" t="s">
        <v>95</v>
      </c>
      <c r="D368" s="82" t="s">
        <v>93</v>
      </c>
      <c r="E368" s="79">
        <v>1220223530</v>
      </c>
      <c r="F368" s="82" t="s">
        <v>211</v>
      </c>
      <c r="G368" s="98" t="s">
        <v>212</v>
      </c>
      <c r="H368" s="39">
        <v>0</v>
      </c>
      <c r="I368" s="39">
        <v>475</v>
      </c>
      <c r="J368" s="39">
        <v>0</v>
      </c>
    </row>
    <row r="369" spans="1:10" ht="38.25">
      <c r="A369" s="1"/>
      <c r="B369" s="25"/>
      <c r="C369" s="82" t="s">
        <v>95</v>
      </c>
      <c r="D369" s="82" t="s">
        <v>93</v>
      </c>
      <c r="E369" s="52" t="s">
        <v>58</v>
      </c>
      <c r="F369" s="47"/>
      <c r="G369" s="48" t="s">
        <v>612</v>
      </c>
      <c r="H369" s="93">
        <f>H370</f>
        <v>2508.7000000000003</v>
      </c>
      <c r="I369" s="93">
        <f t="shared" ref="I369:J369" si="123">I370</f>
        <v>107</v>
      </c>
      <c r="J369" s="93">
        <f t="shared" si="123"/>
        <v>107</v>
      </c>
    </row>
    <row r="370" spans="1:10" ht="51">
      <c r="A370" s="1"/>
      <c r="B370" s="25"/>
      <c r="C370" s="82" t="s">
        <v>95</v>
      </c>
      <c r="D370" s="82" t="s">
        <v>93</v>
      </c>
      <c r="E370" s="21" t="s">
        <v>240</v>
      </c>
      <c r="F370" s="47"/>
      <c r="G370" s="182" t="s">
        <v>241</v>
      </c>
      <c r="H370" s="39">
        <f>H371+H373+H375</f>
        <v>2508.7000000000003</v>
      </c>
      <c r="I370" s="39">
        <f t="shared" ref="I370:J370" si="124">I371+I373+I375</f>
        <v>107</v>
      </c>
      <c r="J370" s="39">
        <f t="shared" si="124"/>
        <v>107</v>
      </c>
    </row>
    <row r="371" spans="1:10" s="221" customFormat="1" ht="25.5">
      <c r="A371" s="1"/>
      <c r="B371" s="25"/>
      <c r="C371" s="82" t="s">
        <v>95</v>
      </c>
      <c r="D371" s="82" t="s">
        <v>93</v>
      </c>
      <c r="E371" s="21" t="s">
        <v>741</v>
      </c>
      <c r="F371" s="16"/>
      <c r="G371" s="98" t="s">
        <v>742</v>
      </c>
      <c r="H371" s="41">
        <f>H372</f>
        <v>282.8</v>
      </c>
      <c r="I371" s="41">
        <f t="shared" ref="I371:J371" si="125">I372</f>
        <v>0</v>
      </c>
      <c r="J371" s="41">
        <f t="shared" si="125"/>
        <v>0</v>
      </c>
    </row>
    <row r="372" spans="1:10" s="221" customFormat="1" ht="38.25">
      <c r="A372" s="1"/>
      <c r="B372" s="25"/>
      <c r="C372" s="82" t="s">
        <v>95</v>
      </c>
      <c r="D372" s="82" t="s">
        <v>93</v>
      </c>
      <c r="E372" s="21" t="s">
        <v>741</v>
      </c>
      <c r="F372" s="82" t="s">
        <v>211</v>
      </c>
      <c r="G372" s="98" t="s">
        <v>212</v>
      </c>
      <c r="H372" s="41">
        <v>282.8</v>
      </c>
      <c r="I372" s="222">
        <v>0</v>
      </c>
      <c r="J372" s="222">
        <v>0</v>
      </c>
    </row>
    <row r="373" spans="1:10" ht="25.5">
      <c r="A373" s="1"/>
      <c r="B373" s="25"/>
      <c r="C373" s="82" t="s">
        <v>95</v>
      </c>
      <c r="D373" s="82" t="s">
        <v>93</v>
      </c>
      <c r="E373" s="21" t="s">
        <v>524</v>
      </c>
      <c r="F373" s="16"/>
      <c r="G373" s="98" t="s">
        <v>23</v>
      </c>
      <c r="H373" s="41">
        <f>H374</f>
        <v>2062.9</v>
      </c>
      <c r="I373" s="41">
        <f>I374</f>
        <v>100</v>
      </c>
      <c r="J373" s="41">
        <f>J374</f>
        <v>100</v>
      </c>
    </row>
    <row r="374" spans="1:10" ht="38.25">
      <c r="A374" s="1"/>
      <c r="B374" s="25"/>
      <c r="C374" s="82" t="s">
        <v>95</v>
      </c>
      <c r="D374" s="82" t="s">
        <v>93</v>
      </c>
      <c r="E374" s="21" t="s">
        <v>524</v>
      </c>
      <c r="F374" s="82" t="s">
        <v>211</v>
      </c>
      <c r="G374" s="98" t="s">
        <v>212</v>
      </c>
      <c r="H374" s="41">
        <v>2062.9</v>
      </c>
      <c r="I374" s="41">
        <v>100</v>
      </c>
      <c r="J374" s="41">
        <v>100</v>
      </c>
    </row>
    <row r="375" spans="1:10" ht="25.5">
      <c r="A375" s="1"/>
      <c r="B375" s="25"/>
      <c r="C375" s="82" t="s">
        <v>95</v>
      </c>
      <c r="D375" s="82" t="s">
        <v>93</v>
      </c>
      <c r="E375" s="21" t="s">
        <v>525</v>
      </c>
      <c r="F375" s="16"/>
      <c r="G375" s="98" t="s">
        <v>192</v>
      </c>
      <c r="H375" s="41">
        <f>H376</f>
        <v>163</v>
      </c>
      <c r="I375" s="41">
        <f>I376</f>
        <v>7</v>
      </c>
      <c r="J375" s="41">
        <f>J376</f>
        <v>7</v>
      </c>
    </row>
    <row r="376" spans="1:10" ht="38.25">
      <c r="A376" s="1"/>
      <c r="B376" s="25"/>
      <c r="C376" s="82" t="s">
        <v>95</v>
      </c>
      <c r="D376" s="82" t="s">
        <v>93</v>
      </c>
      <c r="E376" s="21" t="s">
        <v>525</v>
      </c>
      <c r="F376" s="82" t="s">
        <v>211</v>
      </c>
      <c r="G376" s="98" t="s">
        <v>212</v>
      </c>
      <c r="H376" s="41">
        <v>163</v>
      </c>
      <c r="I376" s="41">
        <v>7</v>
      </c>
      <c r="J376" s="41">
        <v>7</v>
      </c>
    </row>
    <row r="377" spans="1:10" ht="51">
      <c r="A377" s="1"/>
      <c r="B377" s="25"/>
      <c r="C377" s="82" t="s">
        <v>95</v>
      </c>
      <c r="D377" s="82" t="s">
        <v>93</v>
      </c>
      <c r="E377" s="52" t="s">
        <v>526</v>
      </c>
      <c r="F377" s="16"/>
      <c r="G377" s="60" t="s">
        <v>527</v>
      </c>
      <c r="H377" s="41">
        <f>H378</f>
        <v>17543.8</v>
      </c>
      <c r="I377" s="41">
        <f t="shared" ref="I377:J377" si="126">I378</f>
        <v>8657.5</v>
      </c>
      <c r="J377" s="41">
        <f t="shared" si="126"/>
        <v>14357.5</v>
      </c>
    </row>
    <row r="378" spans="1:10" ht="51">
      <c r="A378" s="1"/>
      <c r="B378" s="25"/>
      <c r="C378" s="82" t="s">
        <v>95</v>
      </c>
      <c r="D378" s="82" t="s">
        <v>93</v>
      </c>
      <c r="E378" s="21" t="s">
        <v>528</v>
      </c>
      <c r="F378" s="16"/>
      <c r="G378" s="98" t="s">
        <v>653</v>
      </c>
      <c r="H378" s="41">
        <f>H379+H381</f>
        <v>17543.8</v>
      </c>
      <c r="I378" s="41">
        <f t="shared" ref="I378:J378" si="127">I379+I381</f>
        <v>8657.5</v>
      </c>
      <c r="J378" s="41">
        <f t="shared" si="127"/>
        <v>14357.5</v>
      </c>
    </row>
    <row r="379" spans="1:10" ht="38.25">
      <c r="A379" s="1"/>
      <c r="B379" s="25"/>
      <c r="C379" s="82" t="s">
        <v>95</v>
      </c>
      <c r="D379" s="82" t="s">
        <v>93</v>
      </c>
      <c r="E379" s="21" t="s">
        <v>529</v>
      </c>
      <c r="F379" s="82"/>
      <c r="G379" s="98" t="s">
        <v>530</v>
      </c>
      <c r="H379" s="41">
        <f t="shared" ref="H379:J379" si="128">H380</f>
        <v>9844</v>
      </c>
      <c r="I379" s="41">
        <f t="shared" si="128"/>
        <v>3800</v>
      </c>
      <c r="J379" s="41">
        <f t="shared" si="128"/>
        <v>9500</v>
      </c>
    </row>
    <row r="380" spans="1:10" ht="38.25">
      <c r="A380" s="1"/>
      <c r="B380" s="25"/>
      <c r="C380" s="82" t="s">
        <v>95</v>
      </c>
      <c r="D380" s="82" t="s">
        <v>93</v>
      </c>
      <c r="E380" s="21" t="s">
        <v>529</v>
      </c>
      <c r="F380" s="82" t="s">
        <v>211</v>
      </c>
      <c r="G380" s="98" t="s">
        <v>212</v>
      </c>
      <c r="H380" s="41">
        <v>9844</v>
      </c>
      <c r="I380" s="41">
        <v>3800</v>
      </c>
      <c r="J380" s="41">
        <v>9500</v>
      </c>
    </row>
    <row r="381" spans="1:10" ht="89.25">
      <c r="A381" s="1"/>
      <c r="B381" s="25"/>
      <c r="C381" s="82" t="s">
        <v>95</v>
      </c>
      <c r="D381" s="82" t="s">
        <v>93</v>
      </c>
      <c r="E381" s="21" t="s">
        <v>684</v>
      </c>
      <c r="F381" s="82"/>
      <c r="G381" s="98" t="s">
        <v>685</v>
      </c>
      <c r="H381" s="41">
        <f>H382</f>
        <v>7699.8</v>
      </c>
      <c r="I381" s="41">
        <f t="shared" ref="I381:J381" si="129">I382</f>
        <v>4857.5</v>
      </c>
      <c r="J381" s="41">
        <f t="shared" si="129"/>
        <v>4857.5</v>
      </c>
    </row>
    <row r="382" spans="1:10">
      <c r="A382" s="1"/>
      <c r="B382" s="25"/>
      <c r="C382" s="82" t="s">
        <v>95</v>
      </c>
      <c r="D382" s="82" t="s">
        <v>93</v>
      </c>
      <c r="E382" s="21" t="s">
        <v>684</v>
      </c>
      <c r="F382" s="21" t="s">
        <v>225</v>
      </c>
      <c r="G382" s="98" t="s">
        <v>224</v>
      </c>
      <c r="H382" s="41">
        <v>7699.8</v>
      </c>
      <c r="I382" s="41">
        <v>4857.5</v>
      </c>
      <c r="J382" s="41">
        <v>4857.5</v>
      </c>
    </row>
    <row r="383" spans="1:10" ht="89.25">
      <c r="A383" s="1"/>
      <c r="B383" s="25"/>
      <c r="C383" s="5" t="s">
        <v>95</v>
      </c>
      <c r="D383" s="5" t="s">
        <v>93</v>
      </c>
      <c r="E383" s="76">
        <v>1400000000</v>
      </c>
      <c r="F383" s="16"/>
      <c r="G383" s="141" t="s">
        <v>590</v>
      </c>
      <c r="H383" s="96">
        <f>H384</f>
        <v>127117.7</v>
      </c>
      <c r="I383" s="96">
        <f t="shared" ref="I383:J383" si="130">I384</f>
        <v>0</v>
      </c>
      <c r="J383" s="96">
        <f t="shared" si="130"/>
        <v>0</v>
      </c>
    </row>
    <row r="384" spans="1:10" ht="89.25">
      <c r="A384" s="1"/>
      <c r="B384" s="25"/>
      <c r="C384" s="47" t="s">
        <v>95</v>
      </c>
      <c r="D384" s="47" t="s">
        <v>93</v>
      </c>
      <c r="E384" s="75">
        <v>1410000000</v>
      </c>
      <c r="F384" s="16"/>
      <c r="G384" s="48" t="s">
        <v>216</v>
      </c>
      <c r="H384" s="93">
        <f>H385+H390</f>
        <v>127117.7</v>
      </c>
      <c r="I384" s="93">
        <f>I385+I390</f>
        <v>0</v>
      </c>
      <c r="J384" s="93">
        <f>J385+J390</f>
        <v>0</v>
      </c>
    </row>
    <row r="385" spans="1:10" ht="102">
      <c r="A385" s="1"/>
      <c r="B385" s="25"/>
      <c r="C385" s="16" t="s">
        <v>95</v>
      </c>
      <c r="D385" s="16" t="s">
        <v>93</v>
      </c>
      <c r="E385" s="74">
        <v>1410200000</v>
      </c>
      <c r="F385" s="16"/>
      <c r="G385" s="98" t="s">
        <v>363</v>
      </c>
      <c r="H385" s="41">
        <f>H386+H388</f>
        <v>19594.5</v>
      </c>
      <c r="I385" s="41">
        <f t="shared" ref="I385:J385" si="131">I386+I388</f>
        <v>0</v>
      </c>
      <c r="J385" s="41">
        <f t="shared" si="131"/>
        <v>0</v>
      </c>
    </row>
    <row r="386" spans="1:10" ht="38.25">
      <c r="A386" s="1"/>
      <c r="B386" s="25"/>
      <c r="C386" s="82" t="s">
        <v>95</v>
      </c>
      <c r="D386" s="82" t="s">
        <v>93</v>
      </c>
      <c r="E386" s="74">
        <v>1410223125</v>
      </c>
      <c r="F386" s="82"/>
      <c r="G386" s="98" t="s">
        <v>643</v>
      </c>
      <c r="H386" s="41">
        <f>H387</f>
        <v>676.30000000000007</v>
      </c>
      <c r="I386" s="41">
        <f>I387</f>
        <v>0</v>
      </c>
      <c r="J386" s="41">
        <f>J387</f>
        <v>0</v>
      </c>
    </row>
    <row r="387" spans="1:10" ht="38.25">
      <c r="A387" s="1"/>
      <c r="B387" s="25"/>
      <c r="C387" s="82" t="s">
        <v>95</v>
      </c>
      <c r="D387" s="82" t="s">
        <v>93</v>
      </c>
      <c r="E387" s="74">
        <v>1410223125</v>
      </c>
      <c r="F387" s="82" t="s">
        <v>211</v>
      </c>
      <c r="G387" s="98" t="s">
        <v>212</v>
      </c>
      <c r="H387" s="41">
        <f>685.6-9.3</f>
        <v>676.30000000000007</v>
      </c>
      <c r="I387" s="41">
        <v>0</v>
      </c>
      <c r="J387" s="41">
        <v>0</v>
      </c>
    </row>
    <row r="388" spans="1:10" ht="25.5">
      <c r="A388" s="1"/>
      <c r="B388" s="25"/>
      <c r="C388" s="82" t="s">
        <v>95</v>
      </c>
      <c r="D388" s="82" t="s">
        <v>93</v>
      </c>
      <c r="E388" s="74">
        <v>1410223130</v>
      </c>
      <c r="F388" s="82"/>
      <c r="G388" s="108" t="s">
        <v>644</v>
      </c>
      <c r="H388" s="41">
        <f>H389</f>
        <v>18918.2</v>
      </c>
      <c r="I388" s="41">
        <f t="shared" ref="I388:J388" si="132">I389</f>
        <v>0</v>
      </c>
      <c r="J388" s="41">
        <f t="shared" si="132"/>
        <v>0</v>
      </c>
    </row>
    <row r="389" spans="1:10" ht="38.25">
      <c r="A389" s="1"/>
      <c r="B389" s="25"/>
      <c r="C389" s="82" t="s">
        <v>95</v>
      </c>
      <c r="D389" s="82" t="s">
        <v>93</v>
      </c>
      <c r="E389" s="74">
        <v>1410223130</v>
      </c>
      <c r="F389" s="82" t="s">
        <v>211</v>
      </c>
      <c r="G389" s="98" t="s">
        <v>212</v>
      </c>
      <c r="H389" s="41">
        <f>14930.6-930.6+4918.2</f>
        <v>18918.2</v>
      </c>
      <c r="I389" s="41">
        <v>0</v>
      </c>
      <c r="J389" s="41">
        <v>0</v>
      </c>
    </row>
    <row r="390" spans="1:10" ht="51">
      <c r="A390" s="1"/>
      <c r="B390" s="25"/>
      <c r="C390" s="16" t="s">
        <v>95</v>
      </c>
      <c r="D390" s="16" t="s">
        <v>93</v>
      </c>
      <c r="E390" s="74" t="s">
        <v>376</v>
      </c>
      <c r="F390" s="82"/>
      <c r="G390" s="98" t="s">
        <v>377</v>
      </c>
      <c r="H390" s="41">
        <f>H391+H393</f>
        <v>107523.2</v>
      </c>
      <c r="I390" s="41">
        <f t="shared" ref="I390:J390" si="133">I391</f>
        <v>0</v>
      </c>
      <c r="J390" s="41">
        <f t="shared" si="133"/>
        <v>0</v>
      </c>
    </row>
    <row r="391" spans="1:10" ht="38.25">
      <c r="A391" s="1"/>
      <c r="B391" s="25"/>
      <c r="C391" s="16" t="s">
        <v>95</v>
      </c>
      <c r="D391" s="16" t="s">
        <v>93</v>
      </c>
      <c r="E391" s="74" t="s">
        <v>349</v>
      </c>
      <c r="F391" s="16"/>
      <c r="G391" s="98" t="s">
        <v>316</v>
      </c>
      <c r="H391" s="41">
        <f>H392</f>
        <v>13527.6</v>
      </c>
      <c r="I391" s="41">
        <f>I392</f>
        <v>0</v>
      </c>
      <c r="J391" s="41">
        <f>J392</f>
        <v>0</v>
      </c>
    </row>
    <row r="392" spans="1:10" ht="38.25">
      <c r="A392" s="1"/>
      <c r="B392" s="25"/>
      <c r="C392" s="82" t="s">
        <v>95</v>
      </c>
      <c r="D392" s="16" t="s">
        <v>93</v>
      </c>
      <c r="E392" s="74" t="s">
        <v>349</v>
      </c>
      <c r="F392" s="82" t="s">
        <v>211</v>
      </c>
      <c r="G392" s="98" t="s">
        <v>212</v>
      </c>
      <c r="H392" s="41">
        <v>13527.6</v>
      </c>
      <c r="I392" s="41">
        <v>0</v>
      </c>
      <c r="J392" s="41">
        <v>0</v>
      </c>
    </row>
    <row r="393" spans="1:10" s="173" customFormat="1" ht="63.75">
      <c r="A393" s="1"/>
      <c r="B393" s="25"/>
      <c r="C393" s="16" t="s">
        <v>95</v>
      </c>
      <c r="D393" s="16" t="s">
        <v>93</v>
      </c>
      <c r="E393" s="178" t="s">
        <v>671</v>
      </c>
      <c r="F393" s="179"/>
      <c r="G393" s="169" t="s">
        <v>672</v>
      </c>
      <c r="H393" s="180">
        <f>H394</f>
        <v>93995.599999999991</v>
      </c>
      <c r="I393" s="180">
        <f>I394</f>
        <v>0</v>
      </c>
      <c r="J393" s="180">
        <f>J394</f>
        <v>0</v>
      </c>
    </row>
    <row r="394" spans="1:10" s="173" customFormat="1" ht="38.25">
      <c r="A394" s="1"/>
      <c r="B394" s="25"/>
      <c r="C394" s="82" t="s">
        <v>95</v>
      </c>
      <c r="D394" s="16" t="s">
        <v>93</v>
      </c>
      <c r="E394" s="178" t="s">
        <v>671</v>
      </c>
      <c r="F394" s="181" t="s">
        <v>211</v>
      </c>
      <c r="G394" s="169" t="s">
        <v>212</v>
      </c>
      <c r="H394" s="180">
        <f>93055.7+939.9</f>
        <v>93995.599999999991</v>
      </c>
      <c r="I394" s="180">
        <v>0</v>
      </c>
      <c r="J394" s="180">
        <v>0</v>
      </c>
    </row>
    <row r="395" spans="1:10" ht="127.5">
      <c r="A395" s="1"/>
      <c r="B395" s="25"/>
      <c r="C395" s="5" t="s">
        <v>95</v>
      </c>
      <c r="D395" s="5" t="s">
        <v>93</v>
      </c>
      <c r="E395" s="73" t="s">
        <v>544</v>
      </c>
      <c r="F395" s="82"/>
      <c r="G395" s="141" t="s">
        <v>591</v>
      </c>
      <c r="H395" s="96">
        <f>H396</f>
        <v>10825.9</v>
      </c>
      <c r="I395" s="96">
        <f t="shared" ref="I395:J395" si="134">I396</f>
        <v>300</v>
      </c>
      <c r="J395" s="96">
        <f t="shared" si="134"/>
        <v>300</v>
      </c>
    </row>
    <row r="396" spans="1:10" ht="54.75" customHeight="1">
      <c r="A396" s="1"/>
      <c r="B396" s="25"/>
      <c r="C396" s="47" t="s">
        <v>95</v>
      </c>
      <c r="D396" s="47" t="s">
        <v>93</v>
      </c>
      <c r="E396" s="140">
        <v>1510000000</v>
      </c>
      <c r="F396" s="82"/>
      <c r="G396" s="48" t="s">
        <v>361</v>
      </c>
      <c r="H396" s="41">
        <f>H397</f>
        <v>10825.9</v>
      </c>
      <c r="I396" s="41">
        <f t="shared" ref="I396:J396" si="135">I397</f>
        <v>300</v>
      </c>
      <c r="J396" s="41">
        <f t="shared" si="135"/>
        <v>300</v>
      </c>
    </row>
    <row r="397" spans="1:10" ht="51">
      <c r="A397" s="1"/>
      <c r="B397" s="25"/>
      <c r="C397" s="82" t="s">
        <v>95</v>
      </c>
      <c r="D397" s="16" t="s">
        <v>93</v>
      </c>
      <c r="E397" s="129">
        <v>1510300000</v>
      </c>
      <c r="F397" s="82"/>
      <c r="G397" s="98" t="s">
        <v>545</v>
      </c>
      <c r="H397" s="41">
        <f>H398+H400+H402</f>
        <v>10825.9</v>
      </c>
      <c r="I397" s="41">
        <f t="shared" ref="I397:J397" si="136">I398+I400+I402</f>
        <v>300</v>
      </c>
      <c r="J397" s="41">
        <f t="shared" si="136"/>
        <v>300</v>
      </c>
    </row>
    <row r="398" spans="1:10" s="234" customFormat="1" ht="52.5" customHeight="1">
      <c r="A398" s="1"/>
      <c r="B398" s="25"/>
      <c r="C398" s="223" t="s">
        <v>95</v>
      </c>
      <c r="D398" s="224" t="s">
        <v>93</v>
      </c>
      <c r="E398" s="225" t="s">
        <v>775</v>
      </c>
      <c r="F398" s="82"/>
      <c r="G398" s="207" t="s">
        <v>776</v>
      </c>
      <c r="H398" s="41">
        <f>H399</f>
        <v>0</v>
      </c>
      <c r="I398" s="41">
        <f t="shared" ref="I398:J398" si="137">I399</f>
        <v>300</v>
      </c>
      <c r="J398" s="41">
        <f t="shared" si="137"/>
        <v>300</v>
      </c>
    </row>
    <row r="399" spans="1:10" s="234" customFormat="1" ht="38.25">
      <c r="A399" s="1"/>
      <c r="B399" s="25"/>
      <c r="C399" s="223" t="s">
        <v>95</v>
      </c>
      <c r="D399" s="224" t="s">
        <v>93</v>
      </c>
      <c r="E399" s="225" t="s">
        <v>775</v>
      </c>
      <c r="F399" s="82" t="s">
        <v>211</v>
      </c>
      <c r="G399" s="207" t="s">
        <v>212</v>
      </c>
      <c r="H399" s="41">
        <v>0</v>
      </c>
      <c r="I399" s="41">
        <v>300</v>
      </c>
      <c r="J399" s="41">
        <v>300</v>
      </c>
    </row>
    <row r="400" spans="1:10" s="217" customFormat="1" ht="38.25">
      <c r="A400" s="1"/>
      <c r="B400" s="25"/>
      <c r="C400" s="223" t="s">
        <v>95</v>
      </c>
      <c r="D400" s="224" t="s">
        <v>93</v>
      </c>
      <c r="E400" s="225" t="s">
        <v>737</v>
      </c>
      <c r="F400" s="223"/>
      <c r="G400" s="226" t="s">
        <v>738</v>
      </c>
      <c r="H400" s="227">
        <f>H401</f>
        <v>7825.9</v>
      </c>
      <c r="I400" s="227">
        <f t="shared" ref="I400:J400" si="138">I401</f>
        <v>0</v>
      </c>
      <c r="J400" s="227">
        <f t="shared" si="138"/>
        <v>0</v>
      </c>
    </row>
    <row r="401" spans="1:10" s="217" customFormat="1" ht="38.25">
      <c r="A401" s="1"/>
      <c r="B401" s="25"/>
      <c r="C401" s="223" t="s">
        <v>95</v>
      </c>
      <c r="D401" s="224" t="s">
        <v>93</v>
      </c>
      <c r="E401" s="225" t="s">
        <v>737</v>
      </c>
      <c r="F401" s="223" t="s">
        <v>211</v>
      </c>
      <c r="G401" s="226" t="s">
        <v>212</v>
      </c>
      <c r="H401" s="227">
        <f>1089.6+6736.3</f>
        <v>7825.9</v>
      </c>
      <c r="I401" s="227">
        <v>0</v>
      </c>
      <c r="J401" s="227">
        <v>0</v>
      </c>
    </row>
    <row r="402" spans="1:10" s="217" customFormat="1" ht="38.25">
      <c r="A402" s="1"/>
      <c r="B402" s="25"/>
      <c r="C402" s="223" t="s">
        <v>95</v>
      </c>
      <c r="D402" s="224" t="s">
        <v>93</v>
      </c>
      <c r="E402" s="225">
        <v>1510319024</v>
      </c>
      <c r="F402" s="223"/>
      <c r="G402" s="226" t="s">
        <v>738</v>
      </c>
      <c r="H402" s="227">
        <f>H403</f>
        <v>3000</v>
      </c>
      <c r="I402" s="227">
        <f t="shared" ref="I402:J402" si="139">I403</f>
        <v>0</v>
      </c>
      <c r="J402" s="227">
        <f t="shared" si="139"/>
        <v>0</v>
      </c>
    </row>
    <row r="403" spans="1:10" s="217" customFormat="1" ht="38.25">
      <c r="A403" s="1"/>
      <c r="B403" s="25"/>
      <c r="C403" s="223" t="s">
        <v>95</v>
      </c>
      <c r="D403" s="224" t="s">
        <v>93</v>
      </c>
      <c r="E403" s="225">
        <v>1510319024</v>
      </c>
      <c r="F403" s="223" t="s">
        <v>211</v>
      </c>
      <c r="G403" s="226" t="s">
        <v>212</v>
      </c>
      <c r="H403" s="227">
        <v>3000</v>
      </c>
      <c r="I403" s="227">
        <v>0</v>
      </c>
      <c r="J403" s="227">
        <v>0</v>
      </c>
    </row>
    <row r="404" spans="1:10" ht="42.75">
      <c r="A404" s="1"/>
      <c r="B404" s="25"/>
      <c r="C404" s="30" t="s">
        <v>95</v>
      </c>
      <c r="D404" s="30" t="s">
        <v>95</v>
      </c>
      <c r="E404" s="30"/>
      <c r="F404" s="30"/>
      <c r="G404" s="50" t="s">
        <v>482</v>
      </c>
      <c r="H404" s="93">
        <f>H405</f>
        <v>1380.9</v>
      </c>
      <c r="I404" s="93">
        <f t="shared" ref="I404:J404" si="140">I405</f>
        <v>1180.9000000000001</v>
      </c>
      <c r="J404" s="93">
        <f t="shared" si="140"/>
        <v>1180.9000000000001</v>
      </c>
    </row>
    <row r="405" spans="1:10" ht="63.75">
      <c r="A405" s="1"/>
      <c r="B405" s="25"/>
      <c r="C405" s="5" t="s">
        <v>95</v>
      </c>
      <c r="D405" s="5" t="s">
        <v>95</v>
      </c>
      <c r="E405" s="76">
        <v>400000000</v>
      </c>
      <c r="F405" s="30"/>
      <c r="G405" s="64" t="s">
        <v>375</v>
      </c>
      <c r="H405" s="96">
        <f>H406</f>
        <v>1380.9</v>
      </c>
      <c r="I405" s="96">
        <f t="shared" ref="I405:J405" si="141">I406</f>
        <v>1180.9000000000001</v>
      </c>
      <c r="J405" s="96">
        <f t="shared" si="141"/>
        <v>1180.9000000000001</v>
      </c>
    </row>
    <row r="406" spans="1:10" ht="129.75" customHeight="1">
      <c r="A406" s="1"/>
      <c r="B406" s="25"/>
      <c r="C406" s="82" t="s">
        <v>95</v>
      </c>
      <c r="D406" s="82" t="s">
        <v>95</v>
      </c>
      <c r="E406" s="75">
        <v>430000000</v>
      </c>
      <c r="F406" s="16"/>
      <c r="G406" s="46" t="s">
        <v>481</v>
      </c>
      <c r="H406" s="39">
        <f>H407</f>
        <v>1380.9</v>
      </c>
      <c r="I406" s="39">
        <f t="shared" ref="I406:J406" si="142">I407</f>
        <v>1180.9000000000001</v>
      </c>
      <c r="J406" s="39">
        <f t="shared" si="142"/>
        <v>1180.9000000000001</v>
      </c>
    </row>
    <row r="407" spans="1:10" ht="63.75">
      <c r="A407" s="1"/>
      <c r="B407" s="25"/>
      <c r="C407" s="82" t="s">
        <v>95</v>
      </c>
      <c r="D407" s="82" t="s">
        <v>95</v>
      </c>
      <c r="E407" s="74">
        <v>430100000</v>
      </c>
      <c r="F407" s="30"/>
      <c r="G407" s="97" t="s">
        <v>233</v>
      </c>
      <c r="H407" s="39">
        <f>H408+H410</f>
        <v>1380.9</v>
      </c>
      <c r="I407" s="39">
        <f t="shared" ref="I407:J407" si="143">I408+I410</f>
        <v>1180.9000000000001</v>
      </c>
      <c r="J407" s="39">
        <f t="shared" si="143"/>
        <v>1180.9000000000001</v>
      </c>
    </row>
    <row r="408" spans="1:10" ht="105.75" customHeight="1">
      <c r="A408" s="1"/>
      <c r="B408" s="25"/>
      <c r="C408" s="82" t="s">
        <v>95</v>
      </c>
      <c r="D408" s="82" t="s">
        <v>95</v>
      </c>
      <c r="E408" s="79">
        <v>430127310</v>
      </c>
      <c r="F408" s="16"/>
      <c r="G408" s="98" t="s">
        <v>595</v>
      </c>
      <c r="H408" s="41">
        <f>H409</f>
        <v>1200</v>
      </c>
      <c r="I408" s="41">
        <f>I409</f>
        <v>1000</v>
      </c>
      <c r="J408" s="41">
        <f>J409</f>
        <v>1000</v>
      </c>
    </row>
    <row r="409" spans="1:10" ht="63.75">
      <c r="A409" s="1"/>
      <c r="B409" s="25"/>
      <c r="C409" s="82" t="s">
        <v>95</v>
      </c>
      <c r="D409" s="82" t="s">
        <v>95</v>
      </c>
      <c r="E409" s="79">
        <v>430127310</v>
      </c>
      <c r="F409" s="16" t="s">
        <v>12</v>
      </c>
      <c r="G409" s="98" t="s">
        <v>318</v>
      </c>
      <c r="H409" s="41">
        <v>1200</v>
      </c>
      <c r="I409" s="41">
        <v>1000</v>
      </c>
      <c r="J409" s="41">
        <v>1000</v>
      </c>
    </row>
    <row r="410" spans="1:10" ht="102.75" customHeight="1">
      <c r="A410" s="1"/>
      <c r="B410" s="25"/>
      <c r="C410" s="82" t="s">
        <v>95</v>
      </c>
      <c r="D410" s="82" t="s">
        <v>95</v>
      </c>
      <c r="E410" s="79">
        <v>430127320</v>
      </c>
      <c r="F410" s="16"/>
      <c r="G410" s="98" t="s">
        <v>483</v>
      </c>
      <c r="H410" s="41">
        <f>H411</f>
        <v>180.9</v>
      </c>
      <c r="I410" s="41">
        <f t="shared" ref="I410:J410" si="144">I411</f>
        <v>180.9</v>
      </c>
      <c r="J410" s="41">
        <f t="shared" si="144"/>
        <v>180.9</v>
      </c>
    </row>
    <row r="411" spans="1:10" ht="63.75">
      <c r="A411" s="1"/>
      <c r="B411" s="25"/>
      <c r="C411" s="82" t="s">
        <v>95</v>
      </c>
      <c r="D411" s="82" t="s">
        <v>95</v>
      </c>
      <c r="E411" s="79">
        <v>430127320</v>
      </c>
      <c r="F411" s="16" t="s">
        <v>12</v>
      </c>
      <c r="G411" s="98" t="s">
        <v>318</v>
      </c>
      <c r="H411" s="41">
        <v>180.9</v>
      </c>
      <c r="I411" s="41">
        <v>180.9</v>
      </c>
      <c r="J411" s="41">
        <v>180.9</v>
      </c>
    </row>
    <row r="412" spans="1:10" ht="15.75">
      <c r="A412" s="3"/>
      <c r="B412" s="91"/>
      <c r="C412" s="4" t="s">
        <v>110</v>
      </c>
      <c r="D412" s="3"/>
      <c r="E412" s="3"/>
      <c r="F412" s="3"/>
      <c r="G412" s="49" t="s">
        <v>111</v>
      </c>
      <c r="H412" s="92">
        <f>H413+H419+H425</f>
        <v>26212.2</v>
      </c>
      <c r="I412" s="92">
        <f>I413+I419+I425</f>
        <v>8441.7999999999993</v>
      </c>
      <c r="J412" s="92">
        <f>J413+J419+J425</f>
        <v>10298.9</v>
      </c>
    </row>
    <row r="413" spans="1:10" ht="15.75">
      <c r="A413" s="3"/>
      <c r="B413" s="91"/>
      <c r="C413" s="35" t="s">
        <v>110</v>
      </c>
      <c r="D413" s="35" t="s">
        <v>88</v>
      </c>
      <c r="E413" s="35"/>
      <c r="F413" s="35"/>
      <c r="G413" s="45" t="s">
        <v>112</v>
      </c>
      <c r="H413" s="42">
        <f t="shared" ref="H413:J414" si="145">H414</f>
        <v>2338.3000000000002</v>
      </c>
      <c r="I413" s="42">
        <f t="shared" si="145"/>
        <v>2338.3000000000002</v>
      </c>
      <c r="J413" s="42">
        <f t="shared" si="145"/>
        <v>2338.3000000000002</v>
      </c>
    </row>
    <row r="414" spans="1:10" ht="90">
      <c r="A414" s="3"/>
      <c r="B414" s="91"/>
      <c r="C414" s="5" t="s">
        <v>110</v>
      </c>
      <c r="D414" s="5" t="s">
        <v>88</v>
      </c>
      <c r="E414" s="73" t="s">
        <v>35</v>
      </c>
      <c r="F414" s="3"/>
      <c r="G414" s="141" t="s">
        <v>589</v>
      </c>
      <c r="H414" s="96">
        <f t="shared" si="145"/>
        <v>2338.3000000000002</v>
      </c>
      <c r="I414" s="96">
        <f t="shared" si="145"/>
        <v>2338.3000000000002</v>
      </c>
      <c r="J414" s="96">
        <f t="shared" si="145"/>
        <v>2338.3000000000002</v>
      </c>
    </row>
    <row r="415" spans="1:10" ht="26.25">
      <c r="A415" s="3"/>
      <c r="B415" s="91"/>
      <c r="C415" s="16" t="s">
        <v>110</v>
      </c>
      <c r="D415" s="16" t="s">
        <v>88</v>
      </c>
      <c r="E415" s="52" t="s">
        <v>37</v>
      </c>
      <c r="F415" s="3"/>
      <c r="G415" s="46" t="s">
        <v>80</v>
      </c>
      <c r="H415" s="93">
        <f>H417</f>
        <v>2338.3000000000002</v>
      </c>
      <c r="I415" s="93">
        <f t="shared" ref="I415:J415" si="146">I417</f>
        <v>2338.3000000000002</v>
      </c>
      <c r="J415" s="93">
        <f t="shared" si="146"/>
        <v>2338.3000000000002</v>
      </c>
    </row>
    <row r="416" spans="1:10" ht="39">
      <c r="A416" s="3"/>
      <c r="B416" s="91"/>
      <c r="C416" s="16" t="s">
        <v>110</v>
      </c>
      <c r="D416" s="16" t="s">
        <v>88</v>
      </c>
      <c r="E416" s="21" t="s">
        <v>278</v>
      </c>
      <c r="F416" s="3"/>
      <c r="G416" s="104" t="s">
        <v>651</v>
      </c>
      <c r="H416" s="39">
        <f t="shared" ref="H416:J417" si="147">H417</f>
        <v>2338.3000000000002</v>
      </c>
      <c r="I416" s="39">
        <f t="shared" si="147"/>
        <v>2338.3000000000002</v>
      </c>
      <c r="J416" s="39">
        <f t="shared" si="147"/>
        <v>2338.3000000000002</v>
      </c>
    </row>
    <row r="417" spans="1:10" ht="26.25">
      <c r="A417" s="3"/>
      <c r="B417" s="91"/>
      <c r="C417" s="16" t="s">
        <v>110</v>
      </c>
      <c r="D417" s="16" t="s">
        <v>88</v>
      </c>
      <c r="E417" s="79">
        <v>1320225100</v>
      </c>
      <c r="F417" s="3"/>
      <c r="G417" s="99" t="s">
        <v>362</v>
      </c>
      <c r="H417" s="41">
        <f t="shared" si="147"/>
        <v>2338.3000000000002</v>
      </c>
      <c r="I417" s="41">
        <f t="shared" si="147"/>
        <v>2338.3000000000002</v>
      </c>
      <c r="J417" s="41">
        <f t="shared" si="147"/>
        <v>2338.3000000000002</v>
      </c>
    </row>
    <row r="418" spans="1:10" ht="25.5">
      <c r="A418" s="3"/>
      <c r="B418" s="91"/>
      <c r="C418" s="16" t="s">
        <v>110</v>
      </c>
      <c r="D418" s="16" t="s">
        <v>88</v>
      </c>
      <c r="E418" s="79">
        <v>1320225100</v>
      </c>
      <c r="F418" s="82" t="s">
        <v>279</v>
      </c>
      <c r="G418" s="98" t="s">
        <v>280</v>
      </c>
      <c r="H418" s="39">
        <v>2338.3000000000002</v>
      </c>
      <c r="I418" s="39">
        <v>2338.3000000000002</v>
      </c>
      <c r="J418" s="39">
        <v>2338.3000000000002</v>
      </c>
    </row>
    <row r="419" spans="1:10" ht="15.75">
      <c r="A419" s="3"/>
      <c r="B419" s="91"/>
      <c r="C419" s="35" t="s">
        <v>110</v>
      </c>
      <c r="D419" s="35" t="s">
        <v>93</v>
      </c>
      <c r="E419" s="35"/>
      <c r="F419" s="35"/>
      <c r="G419" s="45" t="s">
        <v>116</v>
      </c>
      <c r="H419" s="42">
        <f>H420</f>
        <v>688</v>
      </c>
      <c r="I419" s="42">
        <f t="shared" ref="I419:J419" si="148">I420</f>
        <v>638</v>
      </c>
      <c r="J419" s="42">
        <f t="shared" si="148"/>
        <v>638</v>
      </c>
    </row>
    <row r="420" spans="1:10" ht="90">
      <c r="A420" s="3"/>
      <c r="B420" s="91"/>
      <c r="C420" s="5" t="s">
        <v>110</v>
      </c>
      <c r="D420" s="5" t="s">
        <v>93</v>
      </c>
      <c r="E420" s="73" t="s">
        <v>35</v>
      </c>
      <c r="F420" s="3"/>
      <c r="G420" s="141" t="s">
        <v>589</v>
      </c>
      <c r="H420" s="59">
        <f t="shared" ref="H420:J420" si="149">H421</f>
        <v>688</v>
      </c>
      <c r="I420" s="59">
        <f t="shared" si="149"/>
        <v>638</v>
      </c>
      <c r="J420" s="59">
        <f t="shared" si="149"/>
        <v>638</v>
      </c>
    </row>
    <row r="421" spans="1:10" ht="26.25">
      <c r="A421" s="3"/>
      <c r="B421" s="91"/>
      <c r="C421" s="47" t="s">
        <v>110</v>
      </c>
      <c r="D421" s="47" t="s">
        <v>93</v>
      </c>
      <c r="E421" s="52" t="s">
        <v>37</v>
      </c>
      <c r="F421" s="16"/>
      <c r="G421" s="46" t="s">
        <v>80</v>
      </c>
      <c r="H421" s="93">
        <f>H423</f>
        <v>688</v>
      </c>
      <c r="I421" s="93">
        <f t="shared" ref="I421:J421" si="150">I423</f>
        <v>638</v>
      </c>
      <c r="J421" s="93">
        <f t="shared" si="150"/>
        <v>638</v>
      </c>
    </row>
    <row r="422" spans="1:10" ht="51.75">
      <c r="A422" s="3"/>
      <c r="B422" s="91"/>
      <c r="C422" s="16" t="s">
        <v>110</v>
      </c>
      <c r="D422" s="16" t="s">
        <v>93</v>
      </c>
      <c r="E422" s="21" t="s">
        <v>278</v>
      </c>
      <c r="F422" s="16"/>
      <c r="G422" s="104" t="s">
        <v>301</v>
      </c>
      <c r="H422" s="41">
        <f t="shared" ref="H422:J423" si="151">H423</f>
        <v>688</v>
      </c>
      <c r="I422" s="41">
        <f t="shared" si="151"/>
        <v>638</v>
      </c>
      <c r="J422" s="41">
        <f t="shared" si="151"/>
        <v>638</v>
      </c>
    </row>
    <row r="423" spans="1:10" ht="63.75">
      <c r="A423" s="3"/>
      <c r="B423" s="91"/>
      <c r="C423" s="16" t="s">
        <v>110</v>
      </c>
      <c r="D423" s="16" t="s">
        <v>93</v>
      </c>
      <c r="E423" s="79">
        <v>1320127100</v>
      </c>
      <c r="F423" s="16"/>
      <c r="G423" s="98" t="s">
        <v>3</v>
      </c>
      <c r="H423" s="41">
        <f t="shared" si="151"/>
        <v>688</v>
      </c>
      <c r="I423" s="41">
        <f t="shared" si="151"/>
        <v>638</v>
      </c>
      <c r="J423" s="41">
        <f t="shared" si="151"/>
        <v>638</v>
      </c>
    </row>
    <row r="424" spans="1:10" ht="77.25">
      <c r="A424" s="3"/>
      <c r="B424" s="91"/>
      <c r="C424" s="16" t="s">
        <v>110</v>
      </c>
      <c r="D424" s="16" t="s">
        <v>93</v>
      </c>
      <c r="E424" s="79">
        <v>1320127100</v>
      </c>
      <c r="F424" s="16" t="s">
        <v>19</v>
      </c>
      <c r="G424" s="99" t="s">
        <v>360</v>
      </c>
      <c r="H424" s="41">
        <v>688</v>
      </c>
      <c r="I424" s="41">
        <v>638</v>
      </c>
      <c r="J424" s="41">
        <v>638</v>
      </c>
    </row>
    <row r="425" spans="1:10" ht="14.25">
      <c r="A425" s="1"/>
      <c r="B425" s="25"/>
      <c r="C425" s="35" t="s">
        <v>110</v>
      </c>
      <c r="D425" s="35" t="s">
        <v>94</v>
      </c>
      <c r="E425" s="35"/>
      <c r="F425" s="38"/>
      <c r="G425" s="50" t="s">
        <v>13</v>
      </c>
      <c r="H425" s="40">
        <f t="shared" ref="H425:J426" si="152">H426</f>
        <v>23185.9</v>
      </c>
      <c r="I425" s="40">
        <f t="shared" si="152"/>
        <v>5465.5</v>
      </c>
      <c r="J425" s="40">
        <f t="shared" si="152"/>
        <v>7322.5999999999995</v>
      </c>
    </row>
    <row r="426" spans="1:10" ht="90">
      <c r="A426" s="1"/>
      <c r="B426" s="25"/>
      <c r="C426" s="5" t="s">
        <v>110</v>
      </c>
      <c r="D426" s="5" t="s">
        <v>94</v>
      </c>
      <c r="E426" s="73" t="s">
        <v>35</v>
      </c>
      <c r="F426" s="3"/>
      <c r="G426" s="141" t="s">
        <v>589</v>
      </c>
      <c r="H426" s="96">
        <f t="shared" si="152"/>
        <v>23185.9</v>
      </c>
      <c r="I426" s="96">
        <f t="shared" si="152"/>
        <v>5465.5</v>
      </c>
      <c r="J426" s="96">
        <f t="shared" si="152"/>
        <v>7322.5999999999995</v>
      </c>
    </row>
    <row r="427" spans="1:10" ht="25.5">
      <c r="A427" s="1"/>
      <c r="B427" s="25"/>
      <c r="C427" s="47" t="s">
        <v>110</v>
      </c>
      <c r="D427" s="47" t="s">
        <v>94</v>
      </c>
      <c r="E427" s="52" t="s">
        <v>36</v>
      </c>
      <c r="F427" s="35"/>
      <c r="G427" s="46" t="s">
        <v>83</v>
      </c>
      <c r="H427" s="93">
        <f>H428+H433+H436</f>
        <v>23185.9</v>
      </c>
      <c r="I427" s="93">
        <f>I428+I433+I436</f>
        <v>5465.5</v>
      </c>
      <c r="J427" s="93">
        <f>J428+J433+J436</f>
        <v>7322.5999999999995</v>
      </c>
    </row>
    <row r="428" spans="1:10" ht="39">
      <c r="A428" s="1"/>
      <c r="B428" s="25"/>
      <c r="C428" s="16" t="s">
        <v>110</v>
      </c>
      <c r="D428" s="16" t="s">
        <v>94</v>
      </c>
      <c r="E428" s="21" t="s">
        <v>275</v>
      </c>
      <c r="F428" s="3"/>
      <c r="G428" s="104" t="s">
        <v>276</v>
      </c>
      <c r="H428" s="41">
        <f>H429+H431</f>
        <v>3623</v>
      </c>
      <c r="I428" s="41">
        <f t="shared" ref="I428:J428" si="153">I429+I431</f>
        <v>905.8</v>
      </c>
      <c r="J428" s="41">
        <f t="shared" si="153"/>
        <v>1086.9000000000001</v>
      </c>
    </row>
    <row r="429" spans="1:10" ht="39">
      <c r="A429" s="1"/>
      <c r="B429" s="25"/>
      <c r="C429" s="16" t="s">
        <v>110</v>
      </c>
      <c r="D429" s="16" t="s">
        <v>94</v>
      </c>
      <c r="E429" s="21" t="s">
        <v>305</v>
      </c>
      <c r="F429" s="3"/>
      <c r="G429" s="128" t="s">
        <v>202</v>
      </c>
      <c r="H429" s="41">
        <f t="shared" ref="H429:J429" si="154">H430</f>
        <v>724.6</v>
      </c>
      <c r="I429" s="41">
        <f t="shared" si="154"/>
        <v>905.8</v>
      </c>
      <c r="J429" s="41">
        <f t="shared" si="154"/>
        <v>1086.9000000000001</v>
      </c>
    </row>
    <row r="430" spans="1:10">
      <c r="A430" s="1"/>
      <c r="B430" s="25"/>
      <c r="C430" s="16" t="s">
        <v>110</v>
      </c>
      <c r="D430" s="16" t="s">
        <v>94</v>
      </c>
      <c r="E430" s="21" t="s">
        <v>305</v>
      </c>
      <c r="F430" s="82" t="s">
        <v>248</v>
      </c>
      <c r="G430" s="102" t="s">
        <v>247</v>
      </c>
      <c r="H430" s="41">
        <v>724.6</v>
      </c>
      <c r="I430" s="41">
        <v>905.8</v>
      </c>
      <c r="J430" s="41">
        <v>1086.9000000000001</v>
      </c>
    </row>
    <row r="431" spans="1:10" s="220" customFormat="1" ht="38.25">
      <c r="A431" s="1"/>
      <c r="B431" s="25"/>
      <c r="C431" s="16" t="s">
        <v>110</v>
      </c>
      <c r="D431" s="16" t="s">
        <v>94</v>
      </c>
      <c r="E431" s="21" t="s">
        <v>739</v>
      </c>
      <c r="F431" s="82"/>
      <c r="G431" s="124" t="s">
        <v>740</v>
      </c>
      <c r="H431" s="41">
        <f>H432</f>
        <v>2898.4</v>
      </c>
      <c r="I431" s="41">
        <f t="shared" ref="I431:J431" si="155">I432</f>
        <v>0</v>
      </c>
      <c r="J431" s="41">
        <f t="shared" si="155"/>
        <v>0</v>
      </c>
    </row>
    <row r="432" spans="1:10" s="220" customFormat="1">
      <c r="A432" s="1"/>
      <c r="B432" s="25"/>
      <c r="C432" s="16" t="s">
        <v>110</v>
      </c>
      <c r="D432" s="16" t="s">
        <v>94</v>
      </c>
      <c r="E432" s="21" t="s">
        <v>739</v>
      </c>
      <c r="F432" s="82" t="s">
        <v>248</v>
      </c>
      <c r="G432" s="102" t="s">
        <v>247</v>
      </c>
      <c r="H432" s="41">
        <v>2898.4</v>
      </c>
      <c r="I432" s="41">
        <v>0</v>
      </c>
      <c r="J432" s="41">
        <v>0</v>
      </c>
    </row>
    <row r="433" spans="1:10" ht="89.25">
      <c r="A433" s="1"/>
      <c r="B433" s="25"/>
      <c r="C433" s="16" t="s">
        <v>110</v>
      </c>
      <c r="D433" s="16" t="s">
        <v>94</v>
      </c>
      <c r="E433" s="21" t="s">
        <v>277</v>
      </c>
      <c r="F433" s="35"/>
      <c r="G433" s="97" t="s">
        <v>564</v>
      </c>
      <c r="H433" s="39">
        <f>H434</f>
        <v>5072.3</v>
      </c>
      <c r="I433" s="39">
        <f t="shared" ref="I433:J433" si="156">I434</f>
        <v>1690.8</v>
      </c>
      <c r="J433" s="39">
        <f t="shared" si="156"/>
        <v>3381.5</v>
      </c>
    </row>
    <row r="434" spans="1:10" ht="51">
      <c r="A434" s="1"/>
      <c r="B434" s="25"/>
      <c r="C434" s="16" t="s">
        <v>110</v>
      </c>
      <c r="D434" s="16" t="s">
        <v>94</v>
      </c>
      <c r="E434" s="79" t="s">
        <v>730</v>
      </c>
      <c r="F434" s="16"/>
      <c r="G434" s="98" t="s">
        <v>168</v>
      </c>
      <c r="H434" s="39">
        <f>H435</f>
        <v>5072.3</v>
      </c>
      <c r="I434" s="39">
        <f>I435</f>
        <v>1690.8</v>
      </c>
      <c r="J434" s="39">
        <f>J435</f>
        <v>3381.5</v>
      </c>
    </row>
    <row r="435" spans="1:10">
      <c r="A435" s="1"/>
      <c r="B435" s="25"/>
      <c r="C435" s="16" t="s">
        <v>110</v>
      </c>
      <c r="D435" s="16" t="s">
        <v>94</v>
      </c>
      <c r="E435" s="79" t="s">
        <v>730</v>
      </c>
      <c r="F435" s="82" t="s">
        <v>248</v>
      </c>
      <c r="G435" s="102" t="s">
        <v>247</v>
      </c>
      <c r="H435" s="39">
        <v>5072.3</v>
      </c>
      <c r="I435" s="39">
        <v>1690.8</v>
      </c>
      <c r="J435" s="39">
        <v>3381.5</v>
      </c>
    </row>
    <row r="436" spans="1:10" ht="27" customHeight="1">
      <c r="A436" s="1"/>
      <c r="B436" s="25"/>
      <c r="C436" s="16" t="s">
        <v>110</v>
      </c>
      <c r="D436" s="16" t="s">
        <v>94</v>
      </c>
      <c r="E436" s="21" t="s">
        <v>300</v>
      </c>
      <c r="F436" s="82"/>
      <c r="G436" s="104" t="s">
        <v>624</v>
      </c>
      <c r="H436" s="41">
        <f t="shared" ref="H436:J437" si="157">H437</f>
        <v>14490.6</v>
      </c>
      <c r="I436" s="41">
        <f t="shared" si="157"/>
        <v>2868.9</v>
      </c>
      <c r="J436" s="41">
        <f t="shared" si="157"/>
        <v>2854.2</v>
      </c>
    </row>
    <row r="437" spans="1:10" ht="51">
      <c r="A437" s="1"/>
      <c r="B437" s="25"/>
      <c r="C437" s="16" t="s">
        <v>110</v>
      </c>
      <c r="D437" s="16" t="s">
        <v>94</v>
      </c>
      <c r="E437" s="74" t="s">
        <v>330</v>
      </c>
      <c r="F437" s="16"/>
      <c r="G437" s="98" t="s">
        <v>317</v>
      </c>
      <c r="H437" s="94">
        <f t="shared" si="157"/>
        <v>14490.6</v>
      </c>
      <c r="I437" s="94">
        <f t="shared" si="157"/>
        <v>2868.9</v>
      </c>
      <c r="J437" s="94">
        <f t="shared" si="157"/>
        <v>2854.2</v>
      </c>
    </row>
    <row r="438" spans="1:10" ht="38.25">
      <c r="A438" s="1"/>
      <c r="B438" s="25"/>
      <c r="C438" s="16" t="s">
        <v>110</v>
      </c>
      <c r="D438" s="16" t="s">
        <v>94</v>
      </c>
      <c r="E438" s="74" t="s">
        <v>330</v>
      </c>
      <c r="F438" s="82" t="s">
        <v>260</v>
      </c>
      <c r="G438" s="98" t="s">
        <v>249</v>
      </c>
      <c r="H438" s="94">
        <f>2854.2+11592.5+43.9</f>
        <v>14490.6</v>
      </c>
      <c r="I438" s="94">
        <v>2868.9</v>
      </c>
      <c r="J438" s="94">
        <v>2854.2</v>
      </c>
    </row>
    <row r="439" spans="1:10" ht="16.5" customHeight="1">
      <c r="A439" s="1"/>
      <c r="B439" s="25"/>
      <c r="C439" s="4" t="s">
        <v>122</v>
      </c>
      <c r="D439" s="3"/>
      <c r="E439" s="3"/>
      <c r="F439" s="3"/>
      <c r="G439" s="49" t="s">
        <v>8</v>
      </c>
      <c r="H439" s="92">
        <f t="shared" ref="H439:J439" si="158">H440</f>
        <v>4480.7</v>
      </c>
      <c r="I439" s="92">
        <f t="shared" si="158"/>
        <v>3538</v>
      </c>
      <c r="J439" s="92">
        <f t="shared" si="158"/>
        <v>3538</v>
      </c>
    </row>
    <row r="440" spans="1:10" ht="28.5">
      <c r="A440" s="1"/>
      <c r="B440" s="25"/>
      <c r="C440" s="35" t="s">
        <v>122</v>
      </c>
      <c r="D440" s="35" t="s">
        <v>94</v>
      </c>
      <c r="E440" s="35"/>
      <c r="F440" s="35"/>
      <c r="G440" s="50" t="s">
        <v>14</v>
      </c>
      <c r="H440" s="40">
        <f t="shared" ref="H440" si="159">H442</f>
        <v>4480.7</v>
      </c>
      <c r="I440" s="40">
        <f t="shared" ref="I440:J440" si="160">I442</f>
        <v>3538</v>
      </c>
      <c r="J440" s="40">
        <f t="shared" si="160"/>
        <v>3538</v>
      </c>
    </row>
    <row r="441" spans="1:10" ht="89.25">
      <c r="A441" s="1"/>
      <c r="B441" s="25"/>
      <c r="C441" s="16" t="s">
        <v>122</v>
      </c>
      <c r="D441" s="16" t="s">
        <v>94</v>
      </c>
      <c r="E441" s="74">
        <v>400000000</v>
      </c>
      <c r="F441" s="30"/>
      <c r="G441" s="141" t="s">
        <v>579</v>
      </c>
      <c r="H441" s="96">
        <f t="shared" ref="H441:J441" si="161">H442</f>
        <v>4480.7</v>
      </c>
      <c r="I441" s="96">
        <f t="shared" si="161"/>
        <v>3538</v>
      </c>
      <c r="J441" s="96">
        <f t="shared" si="161"/>
        <v>3538</v>
      </c>
    </row>
    <row r="442" spans="1:10" ht="51">
      <c r="A442" s="1"/>
      <c r="B442" s="25"/>
      <c r="C442" s="47" t="s">
        <v>122</v>
      </c>
      <c r="D442" s="47" t="s">
        <v>94</v>
      </c>
      <c r="E442" s="75">
        <v>420000000</v>
      </c>
      <c r="F442" s="30"/>
      <c r="G442" s="46" t="s">
        <v>232</v>
      </c>
      <c r="H442" s="93">
        <f>H443+H452</f>
        <v>4480.7</v>
      </c>
      <c r="I442" s="93">
        <f t="shared" ref="I442:J442" si="162">I443+I452</f>
        <v>3538</v>
      </c>
      <c r="J442" s="93">
        <f t="shared" si="162"/>
        <v>3538</v>
      </c>
    </row>
    <row r="443" spans="1:10" ht="117" customHeight="1">
      <c r="A443" s="1"/>
      <c r="B443" s="25"/>
      <c r="C443" s="16" t="s">
        <v>122</v>
      </c>
      <c r="D443" s="16" t="s">
        <v>94</v>
      </c>
      <c r="E443" s="74">
        <v>420100000</v>
      </c>
      <c r="F443" s="16"/>
      <c r="G443" s="97" t="s">
        <v>476</v>
      </c>
      <c r="H443" s="41">
        <f>H444+H446+H448+H450</f>
        <v>3245.9</v>
      </c>
      <c r="I443" s="41">
        <f t="shared" ref="I443:J443" si="163">I444+I446+I448+I450</f>
        <v>2525.9</v>
      </c>
      <c r="J443" s="41">
        <f t="shared" si="163"/>
        <v>2525.9</v>
      </c>
    </row>
    <row r="444" spans="1:10" ht="51">
      <c r="A444" s="1"/>
      <c r="B444" s="25"/>
      <c r="C444" s="16" t="s">
        <v>122</v>
      </c>
      <c r="D444" s="16" t="s">
        <v>94</v>
      </c>
      <c r="E444" s="74" t="s">
        <v>477</v>
      </c>
      <c r="F444" s="16"/>
      <c r="G444" s="98" t="s">
        <v>352</v>
      </c>
      <c r="H444" s="41">
        <f>H445</f>
        <v>600</v>
      </c>
      <c r="I444" s="41">
        <f t="shared" ref="I444:J444" si="164">I445</f>
        <v>300</v>
      </c>
      <c r="J444" s="41">
        <f t="shared" si="164"/>
        <v>300</v>
      </c>
    </row>
    <row r="445" spans="1:10" ht="76.5">
      <c r="A445" s="1"/>
      <c r="B445" s="25"/>
      <c r="C445" s="16" t="s">
        <v>122</v>
      </c>
      <c r="D445" s="16" t="s">
        <v>94</v>
      </c>
      <c r="E445" s="74" t="s">
        <v>477</v>
      </c>
      <c r="F445" s="16" t="s">
        <v>19</v>
      </c>
      <c r="G445" s="99" t="s">
        <v>360</v>
      </c>
      <c r="H445" s="41">
        <v>600</v>
      </c>
      <c r="I445" s="41">
        <v>300</v>
      </c>
      <c r="J445" s="41">
        <v>300</v>
      </c>
    </row>
    <row r="446" spans="1:10" ht="63.75">
      <c r="A446" s="1"/>
      <c r="B446" s="25"/>
      <c r="C446" s="16" t="s">
        <v>122</v>
      </c>
      <c r="D446" s="16" t="s">
        <v>94</v>
      </c>
      <c r="E446" s="74">
        <v>420123230</v>
      </c>
      <c r="F446" s="16"/>
      <c r="G446" s="166" t="s">
        <v>667</v>
      </c>
      <c r="H446" s="41">
        <f>H447</f>
        <v>1620</v>
      </c>
      <c r="I446" s="41">
        <f t="shared" ref="I446:J446" si="165">I447</f>
        <v>1300</v>
      </c>
      <c r="J446" s="41">
        <f t="shared" si="165"/>
        <v>1300</v>
      </c>
    </row>
    <row r="447" spans="1:10" ht="38.25">
      <c r="A447" s="1"/>
      <c r="B447" s="25"/>
      <c r="C447" s="16" t="s">
        <v>122</v>
      </c>
      <c r="D447" s="16" t="s">
        <v>94</v>
      </c>
      <c r="E447" s="74">
        <v>420123230</v>
      </c>
      <c r="F447" s="82" t="s">
        <v>211</v>
      </c>
      <c r="G447" s="98" t="s">
        <v>212</v>
      </c>
      <c r="H447" s="41">
        <f>1200+420</f>
        <v>1620</v>
      </c>
      <c r="I447" s="41">
        <v>1300</v>
      </c>
      <c r="J447" s="41">
        <v>1300</v>
      </c>
    </row>
    <row r="448" spans="1:10" ht="38.25">
      <c r="A448" s="1"/>
      <c r="B448" s="25"/>
      <c r="C448" s="16" t="s">
        <v>122</v>
      </c>
      <c r="D448" s="16" t="s">
        <v>94</v>
      </c>
      <c r="E448" s="74">
        <v>420110320</v>
      </c>
      <c r="F448" s="1"/>
      <c r="G448" s="134" t="s">
        <v>478</v>
      </c>
      <c r="H448" s="41">
        <f>H449</f>
        <v>925.9</v>
      </c>
      <c r="I448" s="41">
        <f t="shared" ref="I448:J448" si="166">I449</f>
        <v>925.9</v>
      </c>
      <c r="J448" s="41">
        <f t="shared" si="166"/>
        <v>925.9</v>
      </c>
    </row>
    <row r="449" spans="1:10" ht="76.5">
      <c r="A449" s="1"/>
      <c r="B449" s="25"/>
      <c r="C449" s="16" t="s">
        <v>122</v>
      </c>
      <c r="D449" s="16" t="s">
        <v>94</v>
      </c>
      <c r="E449" s="74">
        <v>420110320</v>
      </c>
      <c r="F449" s="16" t="s">
        <v>19</v>
      </c>
      <c r="G449" s="99" t="s">
        <v>360</v>
      </c>
      <c r="H449" s="41">
        <f>926.8-0.9</f>
        <v>925.9</v>
      </c>
      <c r="I449" s="41">
        <f t="shared" ref="I449:J449" si="167">926.8-0.9</f>
        <v>925.9</v>
      </c>
      <c r="J449" s="41">
        <f t="shared" si="167"/>
        <v>925.9</v>
      </c>
    </row>
    <row r="450" spans="1:10" ht="38.25">
      <c r="A450" s="1"/>
      <c r="B450" s="25"/>
      <c r="C450" s="16" t="s">
        <v>122</v>
      </c>
      <c r="D450" s="16" t="s">
        <v>94</v>
      </c>
      <c r="E450" s="74" t="s">
        <v>479</v>
      </c>
      <c r="F450" s="16"/>
      <c r="G450" s="99" t="s">
        <v>480</v>
      </c>
      <c r="H450" s="41">
        <f>H451</f>
        <v>100</v>
      </c>
      <c r="I450" s="41">
        <f t="shared" ref="I450:J450" si="168">I451</f>
        <v>0</v>
      </c>
      <c r="J450" s="41">
        <f t="shared" si="168"/>
        <v>0</v>
      </c>
    </row>
    <row r="451" spans="1:10" ht="76.5">
      <c r="A451" s="1"/>
      <c r="B451" s="25"/>
      <c r="C451" s="16" t="s">
        <v>122</v>
      </c>
      <c r="D451" s="16" t="s">
        <v>94</v>
      </c>
      <c r="E451" s="74" t="s">
        <v>479</v>
      </c>
      <c r="F451" s="16" t="s">
        <v>19</v>
      </c>
      <c r="G451" s="99" t="s">
        <v>360</v>
      </c>
      <c r="H451" s="41">
        <v>100</v>
      </c>
      <c r="I451" s="41">
        <v>0</v>
      </c>
      <c r="J451" s="41">
        <v>0</v>
      </c>
    </row>
    <row r="452" spans="1:10" ht="127.5">
      <c r="A452" s="1"/>
      <c r="B452" s="25"/>
      <c r="C452" s="16" t="s">
        <v>122</v>
      </c>
      <c r="D452" s="16" t="s">
        <v>94</v>
      </c>
      <c r="E452" s="74">
        <v>420200000</v>
      </c>
      <c r="F452" s="16"/>
      <c r="G452" s="97" t="s">
        <v>666</v>
      </c>
      <c r="H452" s="41">
        <f>H453+H455</f>
        <v>1234.8</v>
      </c>
      <c r="I452" s="41">
        <f t="shared" ref="I452:J452" si="169">I453+I455</f>
        <v>1012.0999999999999</v>
      </c>
      <c r="J452" s="41">
        <f t="shared" si="169"/>
        <v>1012.0999999999999</v>
      </c>
    </row>
    <row r="453" spans="1:10" ht="68.25" customHeight="1">
      <c r="A453" s="1"/>
      <c r="B453" s="25"/>
      <c r="C453" s="16" t="s">
        <v>122</v>
      </c>
      <c r="D453" s="16" t="s">
        <v>94</v>
      </c>
      <c r="E453" s="74">
        <v>420223235</v>
      </c>
      <c r="F453" s="30"/>
      <c r="G453" s="98" t="s">
        <v>665</v>
      </c>
      <c r="H453" s="41">
        <f>H454</f>
        <v>686.3</v>
      </c>
      <c r="I453" s="41">
        <f>I454</f>
        <v>575.29999999999995</v>
      </c>
      <c r="J453" s="41">
        <f>J454</f>
        <v>575.29999999999995</v>
      </c>
    </row>
    <row r="454" spans="1:10" ht="38.25">
      <c r="A454" s="1"/>
      <c r="B454" s="25"/>
      <c r="C454" s="16" t="s">
        <v>122</v>
      </c>
      <c r="D454" s="16" t="s">
        <v>94</v>
      </c>
      <c r="E454" s="74">
        <v>420223235</v>
      </c>
      <c r="F454" s="82" t="s">
        <v>211</v>
      </c>
      <c r="G454" s="98" t="s">
        <v>212</v>
      </c>
      <c r="H454" s="41">
        <f>575.3+111</f>
        <v>686.3</v>
      </c>
      <c r="I454" s="41">
        <v>575.29999999999995</v>
      </c>
      <c r="J454" s="41">
        <v>575.29999999999995</v>
      </c>
    </row>
    <row r="455" spans="1:10" ht="63.75">
      <c r="A455" s="1"/>
      <c r="B455" s="25"/>
      <c r="C455" s="16" t="s">
        <v>122</v>
      </c>
      <c r="D455" s="16" t="s">
        <v>94</v>
      </c>
      <c r="E455" s="74">
        <v>420223240</v>
      </c>
      <c r="F455" s="82"/>
      <c r="G455" s="98" t="s">
        <v>664</v>
      </c>
      <c r="H455" s="41">
        <f>H456</f>
        <v>548.5</v>
      </c>
      <c r="I455" s="41">
        <f t="shared" ref="I455:J455" si="170">I456</f>
        <v>436.8</v>
      </c>
      <c r="J455" s="41">
        <f t="shared" si="170"/>
        <v>436.8</v>
      </c>
    </row>
    <row r="456" spans="1:10" ht="38.25">
      <c r="A456" s="1"/>
      <c r="B456" s="25"/>
      <c r="C456" s="16" t="s">
        <v>122</v>
      </c>
      <c r="D456" s="16" t="s">
        <v>94</v>
      </c>
      <c r="E456" s="74">
        <v>420223240</v>
      </c>
      <c r="F456" s="82" t="s">
        <v>211</v>
      </c>
      <c r="G456" s="98" t="s">
        <v>212</v>
      </c>
      <c r="H456" s="41">
        <f>436.8+111.7</f>
        <v>548.5</v>
      </c>
      <c r="I456" s="41">
        <v>436.8</v>
      </c>
      <c r="J456" s="41">
        <v>436.8</v>
      </c>
    </row>
    <row r="457" spans="1:10" s="8" customFormat="1" ht="90">
      <c r="A457" s="3">
        <v>4</v>
      </c>
      <c r="B457" s="91">
        <v>929</v>
      </c>
      <c r="C457" s="13"/>
      <c r="D457" s="13"/>
      <c r="E457" s="13"/>
      <c r="F457" s="13"/>
      <c r="G457" s="14" t="s">
        <v>207</v>
      </c>
      <c r="H457" s="59">
        <f>H458+H590</f>
        <v>676673.29999999993</v>
      </c>
      <c r="I457" s="59">
        <f>I458+I590</f>
        <v>653123.90000000014</v>
      </c>
      <c r="J457" s="59">
        <f>J458+J590</f>
        <v>658119.90000000014</v>
      </c>
    </row>
    <row r="458" spans="1:10" ht="15.75">
      <c r="A458" s="3"/>
      <c r="B458" s="91"/>
      <c r="C458" s="4" t="s">
        <v>104</v>
      </c>
      <c r="D458" s="3"/>
      <c r="E458" s="3"/>
      <c r="F458" s="3"/>
      <c r="G458" s="49" t="s">
        <v>105</v>
      </c>
      <c r="H458" s="59">
        <f>H459+H474+H519+H548+H554</f>
        <v>662683.99999999988</v>
      </c>
      <c r="I458" s="59">
        <f>I459+I474+I519+I548+I554</f>
        <v>639134.60000000009</v>
      </c>
      <c r="J458" s="59">
        <f>J459+J474+J519+J548+J554</f>
        <v>644130.60000000009</v>
      </c>
    </row>
    <row r="459" spans="1:10" s="37" customFormat="1" ht="14.25">
      <c r="A459" s="27"/>
      <c r="B459" s="70"/>
      <c r="C459" s="35" t="s">
        <v>104</v>
      </c>
      <c r="D459" s="35" t="s">
        <v>88</v>
      </c>
      <c r="E459" s="35"/>
      <c r="F459" s="35"/>
      <c r="G459" s="45" t="s">
        <v>107</v>
      </c>
      <c r="H459" s="58">
        <f>H460</f>
        <v>173347.8</v>
      </c>
      <c r="I459" s="58">
        <f t="shared" ref="I459:J459" si="171">I460</f>
        <v>167221.6</v>
      </c>
      <c r="J459" s="58">
        <f t="shared" si="171"/>
        <v>167221.6</v>
      </c>
    </row>
    <row r="460" spans="1:10" s="37" customFormat="1" ht="76.5">
      <c r="A460" s="27"/>
      <c r="B460" s="70"/>
      <c r="C460" s="16" t="s">
        <v>104</v>
      </c>
      <c r="D460" s="16" t="s">
        <v>88</v>
      </c>
      <c r="E460" s="21" t="s">
        <v>73</v>
      </c>
      <c r="F460" s="35"/>
      <c r="G460" s="64" t="s">
        <v>575</v>
      </c>
      <c r="H460" s="62">
        <f t="shared" ref="H460:J460" si="172">H461</f>
        <v>173347.8</v>
      </c>
      <c r="I460" s="62">
        <f t="shared" si="172"/>
        <v>167221.6</v>
      </c>
      <c r="J460" s="62">
        <f t="shared" si="172"/>
        <v>167221.6</v>
      </c>
    </row>
    <row r="461" spans="1:10" s="37" customFormat="1" ht="25.5">
      <c r="A461" s="27"/>
      <c r="B461" s="70"/>
      <c r="C461" s="16" t="s">
        <v>104</v>
      </c>
      <c r="D461" s="16" t="s">
        <v>88</v>
      </c>
      <c r="E461" s="52" t="s">
        <v>74</v>
      </c>
      <c r="F461" s="35"/>
      <c r="G461" s="46" t="s">
        <v>388</v>
      </c>
      <c r="H461" s="94">
        <f>H462+H467</f>
        <v>173347.8</v>
      </c>
      <c r="I461" s="94">
        <f t="shared" ref="I461:J461" si="173">I462+I467</f>
        <v>167221.6</v>
      </c>
      <c r="J461" s="94">
        <f t="shared" si="173"/>
        <v>167221.6</v>
      </c>
    </row>
    <row r="462" spans="1:10" s="37" customFormat="1" ht="51">
      <c r="A462" s="27"/>
      <c r="B462" s="70"/>
      <c r="C462" s="56" t="s">
        <v>104</v>
      </c>
      <c r="D462" s="56" t="s">
        <v>88</v>
      </c>
      <c r="E462" s="21" t="s">
        <v>332</v>
      </c>
      <c r="F462" s="35"/>
      <c r="G462" s="97" t="s">
        <v>389</v>
      </c>
      <c r="H462" s="94">
        <f>H463+H465</f>
        <v>170070</v>
      </c>
      <c r="I462" s="94">
        <f>I463+I465</f>
        <v>167221.6</v>
      </c>
      <c r="J462" s="94">
        <f>J463+J465</f>
        <v>167221.6</v>
      </c>
    </row>
    <row r="463" spans="1:10" s="37" customFormat="1" ht="54" customHeight="1">
      <c r="A463" s="27"/>
      <c r="B463" s="70"/>
      <c r="C463" s="56" t="s">
        <v>104</v>
      </c>
      <c r="D463" s="56" t="s">
        <v>88</v>
      </c>
      <c r="E463" s="21" t="s">
        <v>379</v>
      </c>
      <c r="F463" s="21"/>
      <c r="G463" s="98" t="s">
        <v>378</v>
      </c>
      <c r="H463" s="94">
        <f>H464</f>
        <v>94397.6</v>
      </c>
      <c r="I463" s="94">
        <f t="shared" ref="I463:J463" si="174">I464</f>
        <v>94400.5</v>
      </c>
      <c r="J463" s="94">
        <f t="shared" si="174"/>
        <v>94400.5</v>
      </c>
    </row>
    <row r="464" spans="1:10" s="37" customFormat="1" ht="14.25">
      <c r="A464" s="27"/>
      <c r="B464" s="70"/>
      <c r="C464" s="56" t="s">
        <v>104</v>
      </c>
      <c r="D464" s="56" t="s">
        <v>88</v>
      </c>
      <c r="E464" s="21" t="s">
        <v>379</v>
      </c>
      <c r="F464" s="21" t="s">
        <v>225</v>
      </c>
      <c r="G464" s="98" t="s">
        <v>224</v>
      </c>
      <c r="H464" s="1">
        <v>94397.6</v>
      </c>
      <c r="I464" s="1">
        <v>94400.5</v>
      </c>
      <c r="J464" s="1">
        <v>94400.5</v>
      </c>
    </row>
    <row r="465" spans="1:10" s="37" customFormat="1" ht="76.5">
      <c r="A465" s="27"/>
      <c r="B465" s="70"/>
      <c r="C465" s="56" t="s">
        <v>104</v>
      </c>
      <c r="D465" s="56" t="s">
        <v>88</v>
      </c>
      <c r="E465" s="131" t="s">
        <v>381</v>
      </c>
      <c r="F465" s="21"/>
      <c r="G465" s="98" t="s">
        <v>380</v>
      </c>
      <c r="H465" s="94">
        <f>H466</f>
        <v>75672.400000000009</v>
      </c>
      <c r="I465" s="94">
        <f t="shared" ref="I465:J465" si="175">I466</f>
        <v>72821.100000000006</v>
      </c>
      <c r="J465" s="94">
        <f t="shared" si="175"/>
        <v>72821.100000000006</v>
      </c>
    </row>
    <row r="466" spans="1:10" s="37" customFormat="1" ht="15">
      <c r="A466" s="27"/>
      <c r="B466" s="70"/>
      <c r="C466" s="56" t="s">
        <v>104</v>
      </c>
      <c r="D466" s="56" t="s">
        <v>88</v>
      </c>
      <c r="E466" s="131" t="s">
        <v>381</v>
      </c>
      <c r="F466" s="21" t="s">
        <v>225</v>
      </c>
      <c r="G466" s="98" t="s">
        <v>224</v>
      </c>
      <c r="H466" s="94">
        <f>72821.1+2851.3</f>
        <v>75672.400000000009</v>
      </c>
      <c r="I466" s="94">
        <v>72821.100000000006</v>
      </c>
      <c r="J466" s="94">
        <v>72821.100000000006</v>
      </c>
    </row>
    <row r="467" spans="1:10" s="37" customFormat="1" ht="38.25">
      <c r="A467" s="27"/>
      <c r="B467" s="70"/>
      <c r="C467" s="56" t="s">
        <v>104</v>
      </c>
      <c r="D467" s="56" t="s">
        <v>88</v>
      </c>
      <c r="E467" s="21" t="s">
        <v>282</v>
      </c>
      <c r="F467" s="35"/>
      <c r="G467" s="97" t="s">
        <v>382</v>
      </c>
      <c r="H467" s="94">
        <f>H468+H470+H472</f>
        <v>3277.8</v>
      </c>
      <c r="I467" s="94">
        <f t="shared" ref="I467:J467" si="176">I468+I470+I472</f>
        <v>0</v>
      </c>
      <c r="J467" s="94">
        <f t="shared" si="176"/>
        <v>0</v>
      </c>
    </row>
    <row r="468" spans="1:10" s="37" customFormat="1" ht="51">
      <c r="A468" s="27"/>
      <c r="B468" s="70"/>
      <c r="C468" s="56" t="s">
        <v>104</v>
      </c>
      <c r="D468" s="56" t="s">
        <v>88</v>
      </c>
      <c r="E468" s="21" t="s">
        <v>384</v>
      </c>
      <c r="F468" s="57"/>
      <c r="G468" s="97" t="s">
        <v>383</v>
      </c>
      <c r="H468" s="94">
        <f>H469</f>
        <v>142.9</v>
      </c>
      <c r="I468" s="94">
        <f t="shared" ref="I468:J468" si="177">I469</f>
        <v>0</v>
      </c>
      <c r="J468" s="94">
        <f t="shared" si="177"/>
        <v>0</v>
      </c>
    </row>
    <row r="469" spans="1:10" s="37" customFormat="1" ht="14.25">
      <c r="A469" s="27"/>
      <c r="B469" s="70"/>
      <c r="C469" s="56" t="s">
        <v>104</v>
      </c>
      <c r="D469" s="56" t="s">
        <v>88</v>
      </c>
      <c r="E469" s="21" t="s">
        <v>384</v>
      </c>
      <c r="F469" s="21" t="s">
        <v>225</v>
      </c>
      <c r="G469" s="98" t="s">
        <v>224</v>
      </c>
      <c r="H469" s="94">
        <f>120+22.9</f>
        <v>142.9</v>
      </c>
      <c r="I469" s="94">
        <v>0</v>
      </c>
      <c r="J469" s="94">
        <v>0</v>
      </c>
    </row>
    <row r="470" spans="1:10" s="37" customFormat="1" ht="63.75">
      <c r="A470" s="27"/>
      <c r="B470" s="70"/>
      <c r="C470" s="56" t="s">
        <v>104</v>
      </c>
      <c r="D470" s="56" t="s">
        <v>88</v>
      </c>
      <c r="E470" s="57" t="s">
        <v>743</v>
      </c>
      <c r="F470" s="21"/>
      <c r="G470" s="98" t="s">
        <v>744</v>
      </c>
      <c r="H470" s="94">
        <f t="shared" ref="H470:J470" si="178">H471</f>
        <v>179.3</v>
      </c>
      <c r="I470" s="94">
        <f t="shared" si="178"/>
        <v>0</v>
      </c>
      <c r="J470" s="94">
        <f t="shared" si="178"/>
        <v>0</v>
      </c>
    </row>
    <row r="471" spans="1:10" s="37" customFormat="1" ht="14.25">
      <c r="A471" s="27"/>
      <c r="B471" s="70"/>
      <c r="C471" s="56" t="s">
        <v>104</v>
      </c>
      <c r="D471" s="56" t="s">
        <v>88</v>
      </c>
      <c r="E471" s="57" t="s">
        <v>743</v>
      </c>
      <c r="F471" s="21" t="s">
        <v>225</v>
      </c>
      <c r="G471" s="98" t="s">
        <v>224</v>
      </c>
      <c r="H471" s="94">
        <v>179.3</v>
      </c>
      <c r="I471" s="94">
        <f t="shared" ref="I471:J471" si="179">150-150</f>
        <v>0</v>
      </c>
      <c r="J471" s="94">
        <f t="shared" si="179"/>
        <v>0</v>
      </c>
    </row>
    <row r="472" spans="1:10" s="37" customFormat="1" ht="63.75">
      <c r="A472" s="27"/>
      <c r="B472" s="70"/>
      <c r="C472" s="56" t="s">
        <v>104</v>
      </c>
      <c r="D472" s="56" t="s">
        <v>88</v>
      </c>
      <c r="E472" s="57" t="s">
        <v>769</v>
      </c>
      <c r="F472" s="21"/>
      <c r="G472" s="98" t="s">
        <v>770</v>
      </c>
      <c r="H472" s="94">
        <f>H473</f>
        <v>2955.6</v>
      </c>
      <c r="I472" s="94">
        <f t="shared" ref="I472:J472" si="180">I473</f>
        <v>0</v>
      </c>
      <c r="J472" s="94">
        <f t="shared" si="180"/>
        <v>0</v>
      </c>
    </row>
    <row r="473" spans="1:10" s="37" customFormat="1" ht="14.25">
      <c r="A473" s="27"/>
      <c r="B473" s="70"/>
      <c r="C473" s="56" t="s">
        <v>104</v>
      </c>
      <c r="D473" s="56" t="s">
        <v>88</v>
      </c>
      <c r="E473" s="57" t="s">
        <v>769</v>
      </c>
      <c r="F473" s="21" t="s">
        <v>225</v>
      </c>
      <c r="G473" s="98" t="s">
        <v>224</v>
      </c>
      <c r="H473" s="94">
        <v>2955.6</v>
      </c>
      <c r="I473" s="94">
        <v>0</v>
      </c>
      <c r="J473" s="94">
        <v>0</v>
      </c>
    </row>
    <row r="474" spans="1:10" s="37" customFormat="1" ht="14.25">
      <c r="A474" s="27"/>
      <c r="B474" s="70"/>
      <c r="C474" s="35" t="s">
        <v>104</v>
      </c>
      <c r="D474" s="35" t="s">
        <v>89</v>
      </c>
      <c r="E474" s="35"/>
      <c r="F474" s="35"/>
      <c r="G474" s="45" t="s">
        <v>108</v>
      </c>
      <c r="H474" s="42">
        <f>H475+H516</f>
        <v>421057.1</v>
      </c>
      <c r="I474" s="42">
        <f>I475+I516</f>
        <v>405158.2</v>
      </c>
      <c r="J474" s="42">
        <f>J475+J516</f>
        <v>410154.20000000007</v>
      </c>
    </row>
    <row r="475" spans="1:10" s="37" customFormat="1" ht="77.25">
      <c r="A475" s="27"/>
      <c r="B475" s="70"/>
      <c r="C475" s="16" t="s">
        <v>104</v>
      </c>
      <c r="D475" s="16" t="s">
        <v>89</v>
      </c>
      <c r="E475" s="21" t="s">
        <v>73</v>
      </c>
      <c r="F475" s="35"/>
      <c r="G475" s="64" t="s">
        <v>575</v>
      </c>
      <c r="H475" s="65">
        <f>H476</f>
        <v>420707.1</v>
      </c>
      <c r="I475" s="65">
        <f t="shared" ref="I475:J475" si="181">I476</f>
        <v>405158.2</v>
      </c>
      <c r="J475" s="65">
        <f t="shared" si="181"/>
        <v>410154.20000000007</v>
      </c>
    </row>
    <row r="476" spans="1:10" s="37" customFormat="1" ht="39.75" customHeight="1">
      <c r="A476" s="27"/>
      <c r="B476" s="70"/>
      <c r="C476" s="47" t="s">
        <v>104</v>
      </c>
      <c r="D476" s="47" t="s">
        <v>89</v>
      </c>
      <c r="E476" s="52" t="s">
        <v>75</v>
      </c>
      <c r="F476" s="21"/>
      <c r="G476" s="46" t="s">
        <v>563</v>
      </c>
      <c r="H476" s="94">
        <f>H477+H484+H491+H498+H503+H510+H513</f>
        <v>420707.1</v>
      </c>
      <c r="I476" s="94">
        <f>I477+I484+I491+I498+I503+I510+I513</f>
        <v>405158.2</v>
      </c>
      <c r="J476" s="94">
        <f>J477+J484+J491+J498+J503+J510+J513</f>
        <v>410154.20000000007</v>
      </c>
    </row>
    <row r="477" spans="1:10" s="37" customFormat="1" ht="65.25" customHeight="1">
      <c r="A477" s="27"/>
      <c r="B477" s="70"/>
      <c r="C477" s="56" t="s">
        <v>104</v>
      </c>
      <c r="D477" s="90" t="s">
        <v>89</v>
      </c>
      <c r="E477" s="21" t="s">
        <v>287</v>
      </c>
      <c r="F477" s="35"/>
      <c r="G477" s="97" t="s">
        <v>390</v>
      </c>
      <c r="H477" s="94">
        <f>H478+H480+H482</f>
        <v>360772.4</v>
      </c>
      <c r="I477" s="94">
        <f>I478+I480+I482</f>
        <v>357026.80000000005</v>
      </c>
      <c r="J477" s="94">
        <f t="shared" ref="J477" si="182">J478+J480+J482</f>
        <v>357026.80000000005</v>
      </c>
    </row>
    <row r="478" spans="1:10" s="37" customFormat="1" ht="76.5">
      <c r="A478" s="27"/>
      <c r="B478" s="70"/>
      <c r="C478" s="56" t="s">
        <v>104</v>
      </c>
      <c r="D478" s="90" t="s">
        <v>89</v>
      </c>
      <c r="E478" s="82" t="s">
        <v>392</v>
      </c>
      <c r="F478" s="82"/>
      <c r="G478" s="98" t="s">
        <v>391</v>
      </c>
      <c r="H478" s="94">
        <f>H479</f>
        <v>250540.2</v>
      </c>
      <c r="I478" s="94">
        <f>I479</f>
        <v>250596.30000000002</v>
      </c>
      <c r="J478" s="94">
        <f>J479</f>
        <v>250596.30000000002</v>
      </c>
    </row>
    <row r="479" spans="1:10" s="37" customFormat="1" ht="14.25">
      <c r="A479" s="27"/>
      <c r="B479" s="70"/>
      <c r="C479" s="56" t="s">
        <v>104</v>
      </c>
      <c r="D479" s="90" t="s">
        <v>89</v>
      </c>
      <c r="E479" s="57" t="s">
        <v>392</v>
      </c>
      <c r="F479" s="21" t="s">
        <v>225</v>
      </c>
      <c r="G479" s="98" t="s">
        <v>224</v>
      </c>
      <c r="H479" s="39">
        <f>250542.2-2</f>
        <v>250540.2</v>
      </c>
      <c r="I479" s="39">
        <f>250596.1+0.2</f>
        <v>250596.30000000002</v>
      </c>
      <c r="J479" s="39">
        <f>250596.1+0.2</f>
        <v>250596.30000000002</v>
      </c>
    </row>
    <row r="480" spans="1:10" s="37" customFormat="1" ht="63.75">
      <c r="A480" s="27"/>
      <c r="B480" s="70"/>
      <c r="C480" s="16" t="s">
        <v>104</v>
      </c>
      <c r="D480" s="16" t="s">
        <v>89</v>
      </c>
      <c r="E480" s="57" t="s">
        <v>393</v>
      </c>
      <c r="F480" s="21"/>
      <c r="G480" s="98" t="s">
        <v>286</v>
      </c>
      <c r="H480" s="94">
        <f>H481</f>
        <v>94373.8</v>
      </c>
      <c r="I480" s="94">
        <f>I481</f>
        <v>90572.1</v>
      </c>
      <c r="J480" s="94">
        <f>J481</f>
        <v>90572.1</v>
      </c>
    </row>
    <row r="481" spans="1:10" s="37" customFormat="1" ht="14.25">
      <c r="A481" s="27"/>
      <c r="B481" s="70"/>
      <c r="C481" s="56" t="s">
        <v>104</v>
      </c>
      <c r="D481" s="90" t="s">
        <v>89</v>
      </c>
      <c r="E481" s="57" t="s">
        <v>393</v>
      </c>
      <c r="F481" s="21" t="s">
        <v>225</v>
      </c>
      <c r="G481" s="98" t="s">
        <v>224</v>
      </c>
      <c r="H481" s="94">
        <f>90572.1+3801.7</f>
        <v>94373.8</v>
      </c>
      <c r="I481" s="94">
        <v>90572.1</v>
      </c>
      <c r="J481" s="94">
        <v>90572.1</v>
      </c>
    </row>
    <row r="482" spans="1:10" s="37" customFormat="1" ht="63.75">
      <c r="A482" s="27"/>
      <c r="B482" s="70"/>
      <c r="C482" s="56" t="s">
        <v>104</v>
      </c>
      <c r="D482" s="90" t="s">
        <v>89</v>
      </c>
      <c r="E482" s="57" t="s">
        <v>395</v>
      </c>
      <c r="F482" s="21"/>
      <c r="G482" s="98" t="s">
        <v>394</v>
      </c>
      <c r="H482" s="94">
        <f>H483</f>
        <v>15858.4</v>
      </c>
      <c r="I482" s="94">
        <f>I483</f>
        <v>15858.4</v>
      </c>
      <c r="J482" s="94">
        <f>J483</f>
        <v>15858.4</v>
      </c>
    </row>
    <row r="483" spans="1:10" s="37" customFormat="1" ht="14.25">
      <c r="A483" s="27"/>
      <c r="B483" s="70"/>
      <c r="C483" s="16" t="s">
        <v>104</v>
      </c>
      <c r="D483" s="16" t="s">
        <v>89</v>
      </c>
      <c r="E483" s="21" t="s">
        <v>395</v>
      </c>
      <c r="F483" s="21" t="s">
        <v>225</v>
      </c>
      <c r="G483" s="98" t="s">
        <v>224</v>
      </c>
      <c r="H483" s="1">
        <v>15858.4</v>
      </c>
      <c r="I483" s="1">
        <v>15858.4</v>
      </c>
      <c r="J483" s="1">
        <v>15858.4</v>
      </c>
    </row>
    <row r="484" spans="1:10" s="37" customFormat="1" ht="38.25">
      <c r="A484" s="27"/>
      <c r="B484" s="70"/>
      <c r="C484" s="16" t="s">
        <v>104</v>
      </c>
      <c r="D484" s="16" t="s">
        <v>89</v>
      </c>
      <c r="E484" s="21" t="s">
        <v>397</v>
      </c>
      <c r="F484" s="82"/>
      <c r="G484" s="97" t="s">
        <v>396</v>
      </c>
      <c r="H484" s="94">
        <f>+H485+H487+H489</f>
        <v>3196.2</v>
      </c>
      <c r="I484" s="94">
        <f t="shared" ref="I484:J484" si="183">+I485+I487+I489</f>
        <v>0</v>
      </c>
      <c r="J484" s="94">
        <f t="shared" si="183"/>
        <v>0</v>
      </c>
    </row>
    <row r="485" spans="1:10" s="37" customFormat="1" ht="51">
      <c r="A485" s="27"/>
      <c r="B485" s="70"/>
      <c r="C485" s="16" t="s">
        <v>104</v>
      </c>
      <c r="D485" s="16" t="s">
        <v>89</v>
      </c>
      <c r="E485" s="57" t="s">
        <v>398</v>
      </c>
      <c r="F485" s="21"/>
      <c r="G485" s="98" t="s">
        <v>399</v>
      </c>
      <c r="H485" s="94">
        <f>H486</f>
        <v>454</v>
      </c>
      <c r="I485" s="94">
        <f>I486</f>
        <v>0</v>
      </c>
      <c r="J485" s="94">
        <f>J486</f>
        <v>0</v>
      </c>
    </row>
    <row r="486" spans="1:10" s="37" customFormat="1" ht="14.25">
      <c r="A486" s="27"/>
      <c r="B486" s="70"/>
      <c r="C486" s="16" t="s">
        <v>104</v>
      </c>
      <c r="D486" s="16" t="s">
        <v>89</v>
      </c>
      <c r="E486" s="57" t="s">
        <v>398</v>
      </c>
      <c r="F486" s="21" t="s">
        <v>225</v>
      </c>
      <c r="G486" s="98" t="s">
        <v>224</v>
      </c>
      <c r="H486" s="94">
        <v>454</v>
      </c>
      <c r="I486" s="94">
        <v>0</v>
      </c>
      <c r="J486" s="94">
        <v>0</v>
      </c>
    </row>
    <row r="487" spans="1:10" s="37" customFormat="1" ht="63.75">
      <c r="A487" s="27"/>
      <c r="B487" s="70"/>
      <c r="C487" s="16" t="s">
        <v>104</v>
      </c>
      <c r="D487" s="16" t="s">
        <v>89</v>
      </c>
      <c r="E487" s="57" t="s">
        <v>400</v>
      </c>
      <c r="F487" s="57"/>
      <c r="G487" s="124" t="s">
        <v>401</v>
      </c>
      <c r="H487" s="94">
        <f>H488</f>
        <v>1900.7</v>
      </c>
      <c r="I487" s="94">
        <f>I488</f>
        <v>0</v>
      </c>
      <c r="J487" s="94">
        <f>J488</f>
        <v>0</v>
      </c>
    </row>
    <row r="488" spans="1:10" s="37" customFormat="1" ht="14.25">
      <c r="A488" s="27"/>
      <c r="B488" s="70"/>
      <c r="C488" s="16" t="s">
        <v>104</v>
      </c>
      <c r="D488" s="16" t="s">
        <v>89</v>
      </c>
      <c r="E488" s="57" t="s">
        <v>400</v>
      </c>
      <c r="F488" s="21" t="s">
        <v>225</v>
      </c>
      <c r="G488" s="98" t="s">
        <v>224</v>
      </c>
      <c r="H488" s="94">
        <f>864.7+1036</f>
        <v>1900.7</v>
      </c>
      <c r="I488" s="94">
        <v>0</v>
      </c>
      <c r="J488" s="94">
        <v>0</v>
      </c>
    </row>
    <row r="489" spans="1:10" s="37" customFormat="1" ht="51">
      <c r="A489" s="27"/>
      <c r="B489" s="70"/>
      <c r="C489" s="16" t="s">
        <v>104</v>
      </c>
      <c r="D489" s="16" t="s">
        <v>89</v>
      </c>
      <c r="E489" s="57" t="s">
        <v>613</v>
      </c>
      <c r="F489" s="21"/>
      <c r="G489" s="98" t="s">
        <v>614</v>
      </c>
      <c r="H489" s="94">
        <f>H490</f>
        <v>841.5</v>
      </c>
      <c r="I489" s="94">
        <f t="shared" ref="I489:J489" si="184">I490</f>
        <v>0</v>
      </c>
      <c r="J489" s="94">
        <f t="shared" si="184"/>
        <v>0</v>
      </c>
    </row>
    <row r="490" spans="1:10" s="37" customFormat="1" ht="14.25">
      <c r="A490" s="27"/>
      <c r="B490" s="70"/>
      <c r="C490" s="16" t="s">
        <v>104</v>
      </c>
      <c r="D490" s="16" t="s">
        <v>89</v>
      </c>
      <c r="E490" s="57" t="s">
        <v>613</v>
      </c>
      <c r="F490" s="21" t="s">
        <v>225</v>
      </c>
      <c r="G490" s="98" t="s">
        <v>224</v>
      </c>
      <c r="H490" s="94">
        <f>500+341.5</f>
        <v>841.5</v>
      </c>
      <c r="I490" s="94">
        <v>0</v>
      </c>
      <c r="J490" s="94">
        <v>0</v>
      </c>
    </row>
    <row r="491" spans="1:10" s="37" customFormat="1" ht="63.75">
      <c r="A491" s="27"/>
      <c r="B491" s="70"/>
      <c r="C491" s="16" t="s">
        <v>104</v>
      </c>
      <c r="D491" s="16" t="s">
        <v>89</v>
      </c>
      <c r="E491" s="21" t="s">
        <v>402</v>
      </c>
      <c r="F491" s="21"/>
      <c r="G491" s="97" t="s">
        <v>404</v>
      </c>
      <c r="H491" s="94">
        <f>H492+H494+H496</f>
        <v>26803.8</v>
      </c>
      <c r="I491" s="94">
        <f t="shared" ref="I491:J491" si="185">I492+I494+I496</f>
        <v>26638.7</v>
      </c>
      <c r="J491" s="94">
        <f t="shared" si="185"/>
        <v>26563.8</v>
      </c>
    </row>
    <row r="492" spans="1:10" s="37" customFormat="1" ht="38.25">
      <c r="A492" s="27"/>
      <c r="B492" s="70"/>
      <c r="C492" s="16" t="s">
        <v>104</v>
      </c>
      <c r="D492" s="16" t="s">
        <v>89</v>
      </c>
      <c r="E492" s="57" t="s">
        <v>403</v>
      </c>
      <c r="F492" s="21"/>
      <c r="G492" s="98" t="s">
        <v>307</v>
      </c>
      <c r="H492" s="94">
        <f>H493</f>
        <v>5242.3</v>
      </c>
      <c r="I492" s="94">
        <f>I493</f>
        <v>5242.3</v>
      </c>
      <c r="J492" s="94">
        <f>J493</f>
        <v>5242.3</v>
      </c>
    </row>
    <row r="493" spans="1:10" s="37" customFormat="1" ht="14.25">
      <c r="A493" s="27"/>
      <c r="B493" s="70"/>
      <c r="C493" s="16" t="s">
        <v>104</v>
      </c>
      <c r="D493" s="16" t="s">
        <v>89</v>
      </c>
      <c r="E493" s="57" t="s">
        <v>403</v>
      </c>
      <c r="F493" s="21" t="s">
        <v>225</v>
      </c>
      <c r="G493" s="98" t="s">
        <v>224</v>
      </c>
      <c r="H493" s="39">
        <v>5242.3</v>
      </c>
      <c r="I493" s="39">
        <v>5242.3</v>
      </c>
      <c r="J493" s="39">
        <v>5242.3</v>
      </c>
    </row>
    <row r="494" spans="1:10" s="37" customFormat="1" ht="76.5">
      <c r="A494" s="27"/>
      <c r="B494" s="70"/>
      <c r="C494" s="16" t="s">
        <v>104</v>
      </c>
      <c r="D494" s="16" t="s">
        <v>89</v>
      </c>
      <c r="E494" s="21" t="s">
        <v>405</v>
      </c>
      <c r="F494" s="21"/>
      <c r="G494" s="98" t="s">
        <v>135</v>
      </c>
      <c r="H494" s="94">
        <f>H495</f>
        <v>21321.5</v>
      </c>
      <c r="I494" s="94">
        <f>I495</f>
        <v>21321.5</v>
      </c>
      <c r="J494" s="94">
        <f>J495</f>
        <v>21321.5</v>
      </c>
    </row>
    <row r="495" spans="1:10" s="37" customFormat="1" ht="14.25">
      <c r="A495" s="27"/>
      <c r="B495" s="70"/>
      <c r="C495" s="82" t="s">
        <v>104</v>
      </c>
      <c r="D495" s="16" t="s">
        <v>89</v>
      </c>
      <c r="E495" s="21" t="s">
        <v>405</v>
      </c>
      <c r="F495" s="21" t="s">
        <v>225</v>
      </c>
      <c r="G495" s="98" t="s">
        <v>224</v>
      </c>
      <c r="H495" s="94">
        <v>21321.5</v>
      </c>
      <c r="I495" s="94">
        <v>21321.5</v>
      </c>
      <c r="J495" s="94">
        <v>21321.5</v>
      </c>
    </row>
    <row r="496" spans="1:10" s="37" customFormat="1" ht="76.5">
      <c r="A496" s="27"/>
      <c r="B496" s="70"/>
      <c r="C496" s="16" t="s">
        <v>104</v>
      </c>
      <c r="D496" s="16" t="s">
        <v>89</v>
      </c>
      <c r="E496" s="21" t="s">
        <v>406</v>
      </c>
      <c r="F496" s="21"/>
      <c r="G496" s="98" t="s">
        <v>573</v>
      </c>
      <c r="H496" s="94">
        <f>H497</f>
        <v>240</v>
      </c>
      <c r="I496" s="94">
        <f>I497</f>
        <v>74.900000000000006</v>
      </c>
      <c r="J496" s="94">
        <f>J497</f>
        <v>0</v>
      </c>
    </row>
    <row r="497" spans="1:10" s="37" customFormat="1" ht="14.25">
      <c r="A497" s="27"/>
      <c r="B497" s="70"/>
      <c r="C497" s="16" t="s">
        <v>104</v>
      </c>
      <c r="D497" s="16" t="s">
        <v>89</v>
      </c>
      <c r="E497" s="21" t="s">
        <v>406</v>
      </c>
      <c r="F497" s="21" t="s">
        <v>225</v>
      </c>
      <c r="G497" s="98" t="s">
        <v>224</v>
      </c>
      <c r="H497" s="41">
        <v>240</v>
      </c>
      <c r="I497" s="41">
        <v>74.900000000000006</v>
      </c>
      <c r="J497" s="41">
        <v>0</v>
      </c>
    </row>
    <row r="498" spans="1:10" s="37" customFormat="1" ht="51">
      <c r="A498" s="27"/>
      <c r="B498" s="70"/>
      <c r="C498" s="82" t="s">
        <v>104</v>
      </c>
      <c r="D498" s="82" t="s">
        <v>89</v>
      </c>
      <c r="E498" s="21" t="s">
        <v>407</v>
      </c>
      <c r="F498" s="21"/>
      <c r="G498" s="97" t="s">
        <v>408</v>
      </c>
      <c r="H498" s="41">
        <f>H499+H501</f>
        <v>24395.8</v>
      </c>
      <c r="I498" s="41">
        <f t="shared" ref="I498:J498" si="186">I499+I501</f>
        <v>18674.599999999999</v>
      </c>
      <c r="J498" s="41">
        <f t="shared" si="186"/>
        <v>23209.200000000001</v>
      </c>
    </row>
    <row r="499" spans="1:10" s="37" customFormat="1" ht="63.75">
      <c r="A499" s="27"/>
      <c r="B499" s="70"/>
      <c r="C499" s="16" t="s">
        <v>104</v>
      </c>
      <c r="D499" s="16" t="s">
        <v>89</v>
      </c>
      <c r="E499" s="21" t="s">
        <v>647</v>
      </c>
      <c r="F499" s="82"/>
      <c r="G499" s="55" t="s">
        <v>371</v>
      </c>
      <c r="H499" s="41">
        <f>H500</f>
        <v>19143.3</v>
      </c>
      <c r="I499" s="41">
        <f t="shared" ref="I499:J499" si="187">I500</f>
        <v>18674.599999999999</v>
      </c>
      <c r="J499" s="41">
        <f t="shared" si="187"/>
        <v>18296.400000000001</v>
      </c>
    </row>
    <row r="500" spans="1:10" s="37" customFormat="1" ht="14.25">
      <c r="A500" s="27"/>
      <c r="B500" s="70"/>
      <c r="C500" s="16" t="s">
        <v>104</v>
      </c>
      <c r="D500" s="16" t="s">
        <v>89</v>
      </c>
      <c r="E500" s="21" t="s">
        <v>647</v>
      </c>
      <c r="F500" s="21" t="s">
        <v>225</v>
      </c>
      <c r="G500" s="98" t="s">
        <v>224</v>
      </c>
      <c r="H500" s="39">
        <v>19143.3</v>
      </c>
      <c r="I500" s="39">
        <v>18674.599999999999</v>
      </c>
      <c r="J500" s="39">
        <v>18296.400000000001</v>
      </c>
    </row>
    <row r="501" spans="1:10" s="37" customFormat="1" ht="63.75">
      <c r="A501" s="27"/>
      <c r="B501" s="70"/>
      <c r="C501" s="16" t="s">
        <v>104</v>
      </c>
      <c r="D501" s="16" t="s">
        <v>89</v>
      </c>
      <c r="E501" s="57" t="s">
        <v>554</v>
      </c>
      <c r="F501" s="16"/>
      <c r="G501" s="98" t="s">
        <v>555</v>
      </c>
      <c r="H501" s="41">
        <f>H502</f>
        <v>5252.5</v>
      </c>
      <c r="I501" s="41">
        <f t="shared" ref="I501:J501" si="188">I502</f>
        <v>0</v>
      </c>
      <c r="J501" s="41">
        <f t="shared" si="188"/>
        <v>4912.8</v>
      </c>
    </row>
    <row r="502" spans="1:10" s="37" customFormat="1" ht="14.25">
      <c r="A502" s="27"/>
      <c r="B502" s="70"/>
      <c r="C502" s="16" t="s">
        <v>104</v>
      </c>
      <c r="D502" s="16" t="s">
        <v>89</v>
      </c>
      <c r="E502" s="57" t="s">
        <v>554</v>
      </c>
      <c r="F502" s="21" t="s">
        <v>225</v>
      </c>
      <c r="G502" s="98" t="s">
        <v>224</v>
      </c>
      <c r="H502" s="41">
        <v>5252.5</v>
      </c>
      <c r="I502" s="41">
        <v>0</v>
      </c>
      <c r="J502" s="41">
        <v>4912.8</v>
      </c>
    </row>
    <row r="503" spans="1:10" s="37" customFormat="1" ht="38.25">
      <c r="A503" s="27"/>
      <c r="B503" s="70"/>
      <c r="C503" s="16" t="s">
        <v>104</v>
      </c>
      <c r="D503" s="16" t="s">
        <v>89</v>
      </c>
      <c r="E503" s="57" t="s">
        <v>615</v>
      </c>
      <c r="F503" s="21"/>
      <c r="G503" s="148" t="s">
        <v>616</v>
      </c>
      <c r="H503" s="41">
        <f>H504+H506+H508</f>
        <v>430</v>
      </c>
      <c r="I503" s="41">
        <f t="shared" ref="I503:J503" si="189">I504+I506+I508</f>
        <v>250</v>
      </c>
      <c r="J503" s="41">
        <f t="shared" si="189"/>
        <v>250</v>
      </c>
    </row>
    <row r="504" spans="1:10" s="37" customFormat="1" ht="51">
      <c r="A504" s="27"/>
      <c r="B504" s="70"/>
      <c r="C504" s="16" t="s">
        <v>104</v>
      </c>
      <c r="D504" s="16" t="s">
        <v>89</v>
      </c>
      <c r="E504" s="57" t="s">
        <v>687</v>
      </c>
      <c r="F504" s="21"/>
      <c r="G504" s="97" t="s">
        <v>688</v>
      </c>
      <c r="H504" s="41">
        <f>H505</f>
        <v>0</v>
      </c>
      <c r="I504" s="41">
        <f>I505</f>
        <v>250</v>
      </c>
      <c r="J504" s="41">
        <f>J505</f>
        <v>250</v>
      </c>
    </row>
    <row r="505" spans="1:10" s="37" customFormat="1" ht="14.25">
      <c r="A505" s="27"/>
      <c r="B505" s="70"/>
      <c r="C505" s="16" t="s">
        <v>104</v>
      </c>
      <c r="D505" s="16" t="s">
        <v>89</v>
      </c>
      <c r="E505" s="57" t="s">
        <v>687</v>
      </c>
      <c r="F505" s="21" t="s">
        <v>225</v>
      </c>
      <c r="G505" s="98" t="s">
        <v>224</v>
      </c>
      <c r="H505" s="41">
        <v>0</v>
      </c>
      <c r="I505" s="41">
        <v>250</v>
      </c>
      <c r="J505" s="41">
        <v>250</v>
      </c>
    </row>
    <row r="506" spans="1:10" s="37" customFormat="1" ht="51">
      <c r="A506" s="27"/>
      <c r="B506" s="70"/>
      <c r="C506" s="16" t="s">
        <v>104</v>
      </c>
      <c r="D506" s="16" t="s">
        <v>89</v>
      </c>
      <c r="E506" s="57" t="s">
        <v>752</v>
      </c>
      <c r="F506" s="21"/>
      <c r="G506" s="97" t="s">
        <v>754</v>
      </c>
      <c r="H506" s="41">
        <f>H507</f>
        <v>215</v>
      </c>
      <c r="I506" s="41">
        <f t="shared" ref="I506:J506" si="190">I507</f>
        <v>0</v>
      </c>
      <c r="J506" s="41">
        <f t="shared" si="190"/>
        <v>0</v>
      </c>
    </row>
    <row r="507" spans="1:10" s="37" customFormat="1" ht="14.25">
      <c r="A507" s="27"/>
      <c r="B507" s="70"/>
      <c r="C507" s="16" t="s">
        <v>104</v>
      </c>
      <c r="D507" s="16" t="s">
        <v>89</v>
      </c>
      <c r="E507" s="57" t="s">
        <v>752</v>
      </c>
      <c r="F507" s="21" t="s">
        <v>225</v>
      </c>
      <c r="G507" s="98" t="s">
        <v>224</v>
      </c>
      <c r="H507" s="41">
        <f>125+90</f>
        <v>215</v>
      </c>
      <c r="I507" s="41">
        <v>0</v>
      </c>
      <c r="J507" s="41">
        <v>0</v>
      </c>
    </row>
    <row r="508" spans="1:10" s="37" customFormat="1" ht="38.25">
      <c r="A508" s="27"/>
      <c r="B508" s="70"/>
      <c r="C508" s="16" t="s">
        <v>104</v>
      </c>
      <c r="D508" s="16" t="s">
        <v>89</v>
      </c>
      <c r="E508" s="57" t="s">
        <v>753</v>
      </c>
      <c r="F508" s="21"/>
      <c r="G508" s="97" t="s">
        <v>755</v>
      </c>
      <c r="H508" s="41">
        <f>H509</f>
        <v>215</v>
      </c>
      <c r="I508" s="41"/>
      <c r="J508" s="41"/>
    </row>
    <row r="509" spans="1:10" s="37" customFormat="1" ht="14.25">
      <c r="A509" s="27"/>
      <c r="B509" s="70"/>
      <c r="C509" s="16" t="s">
        <v>104</v>
      </c>
      <c r="D509" s="16" t="s">
        <v>89</v>
      </c>
      <c r="E509" s="57" t="s">
        <v>753</v>
      </c>
      <c r="F509" s="21" t="s">
        <v>225</v>
      </c>
      <c r="G509" s="98" t="s">
        <v>224</v>
      </c>
      <c r="H509" s="41">
        <f>125+90</f>
        <v>215</v>
      </c>
      <c r="I509" s="41">
        <v>0</v>
      </c>
      <c r="J509" s="41">
        <v>0</v>
      </c>
    </row>
    <row r="510" spans="1:10" s="37" customFormat="1" ht="51">
      <c r="A510" s="27"/>
      <c r="B510" s="70"/>
      <c r="C510" s="56" t="s">
        <v>104</v>
      </c>
      <c r="D510" s="90" t="s">
        <v>89</v>
      </c>
      <c r="E510" s="57" t="s">
        <v>726</v>
      </c>
      <c r="F510" s="21"/>
      <c r="G510" s="98" t="s">
        <v>658</v>
      </c>
      <c r="H510" s="41">
        <f>H511</f>
        <v>2568.1</v>
      </c>
      <c r="I510" s="41">
        <f t="shared" ref="I510:J510" si="191">I511</f>
        <v>2568.1</v>
      </c>
      <c r="J510" s="41">
        <f t="shared" si="191"/>
        <v>3104.3999999999996</v>
      </c>
    </row>
    <row r="511" spans="1:10" s="37" customFormat="1" ht="63.75">
      <c r="A511" s="27"/>
      <c r="B511" s="70"/>
      <c r="C511" s="56" t="s">
        <v>104</v>
      </c>
      <c r="D511" s="90" t="s">
        <v>89</v>
      </c>
      <c r="E511" s="57" t="s">
        <v>656</v>
      </c>
      <c r="F511" s="21"/>
      <c r="G511" s="98" t="s">
        <v>657</v>
      </c>
      <c r="H511" s="1">
        <f>H512</f>
        <v>2568.1</v>
      </c>
      <c r="I511" s="1">
        <f t="shared" ref="I511:J511" si="192">I512</f>
        <v>2568.1</v>
      </c>
      <c r="J511" s="1">
        <f t="shared" si="192"/>
        <v>3104.3999999999996</v>
      </c>
    </row>
    <row r="512" spans="1:10" s="37" customFormat="1" ht="14.25">
      <c r="A512" s="27"/>
      <c r="B512" s="70"/>
      <c r="C512" s="16" t="s">
        <v>104</v>
      </c>
      <c r="D512" s="16" t="s">
        <v>89</v>
      </c>
      <c r="E512" s="57" t="s">
        <v>656</v>
      </c>
      <c r="F512" s="21" t="s">
        <v>225</v>
      </c>
      <c r="G512" s="98" t="s">
        <v>224</v>
      </c>
      <c r="H512" s="1">
        <f>2567.6+0.5</f>
        <v>2568.1</v>
      </c>
      <c r="I512" s="1">
        <f>2567.6+0.5</f>
        <v>2568.1</v>
      </c>
      <c r="J512" s="1">
        <f>2567.6+536.8</f>
        <v>3104.3999999999996</v>
      </c>
    </row>
    <row r="513" spans="1:10" s="37" customFormat="1" ht="38.25">
      <c r="A513" s="27"/>
      <c r="B513" s="70"/>
      <c r="C513" s="56" t="s">
        <v>104</v>
      </c>
      <c r="D513" s="90" t="s">
        <v>89</v>
      </c>
      <c r="E513" s="57" t="s">
        <v>727</v>
      </c>
      <c r="F513" s="21"/>
      <c r="G513" s="98" t="s">
        <v>728</v>
      </c>
      <c r="H513" s="39">
        <f>H514</f>
        <v>2540.8000000000002</v>
      </c>
      <c r="I513" s="1">
        <f t="shared" ref="I513:J514" si="193">I514</f>
        <v>0</v>
      </c>
      <c r="J513" s="1">
        <f t="shared" si="193"/>
        <v>0</v>
      </c>
    </row>
    <row r="514" spans="1:10" s="37" customFormat="1" ht="88.5" customHeight="1">
      <c r="A514" s="27"/>
      <c r="B514" s="70"/>
      <c r="C514" s="16" t="s">
        <v>104</v>
      </c>
      <c r="D514" s="16" t="s">
        <v>89</v>
      </c>
      <c r="E514" s="212" t="s">
        <v>729</v>
      </c>
      <c r="F514" s="21"/>
      <c r="G514" s="169" t="s">
        <v>745</v>
      </c>
      <c r="H514" s="39">
        <f>H515</f>
        <v>2540.8000000000002</v>
      </c>
      <c r="I514" s="1">
        <f t="shared" si="193"/>
        <v>0</v>
      </c>
      <c r="J514" s="1">
        <f t="shared" si="193"/>
        <v>0</v>
      </c>
    </row>
    <row r="515" spans="1:10" s="37" customFormat="1" ht="14.25">
      <c r="A515" s="27"/>
      <c r="B515" s="70"/>
      <c r="C515" s="56" t="s">
        <v>104</v>
      </c>
      <c r="D515" s="90" t="s">
        <v>89</v>
      </c>
      <c r="E515" s="212" t="s">
        <v>729</v>
      </c>
      <c r="F515" s="21" t="s">
        <v>225</v>
      </c>
      <c r="G515" s="98" t="s">
        <v>224</v>
      </c>
      <c r="H515" s="1">
        <f>25.8+2515</f>
        <v>2540.8000000000002</v>
      </c>
      <c r="I515" s="1">
        <v>0</v>
      </c>
      <c r="J515" s="1">
        <v>0</v>
      </c>
    </row>
    <row r="516" spans="1:10" s="37" customFormat="1" ht="38.25">
      <c r="A516" s="27"/>
      <c r="B516" s="70"/>
      <c r="C516" s="16" t="s">
        <v>104</v>
      </c>
      <c r="D516" s="16" t="s">
        <v>89</v>
      </c>
      <c r="E516" s="82" t="s">
        <v>24</v>
      </c>
      <c r="F516" s="82"/>
      <c r="G516" s="99" t="s">
        <v>38</v>
      </c>
      <c r="H516" s="41">
        <f>H517</f>
        <v>350</v>
      </c>
      <c r="I516" s="41">
        <f t="shared" ref="I516:J516" si="194">I517</f>
        <v>0</v>
      </c>
      <c r="J516" s="41">
        <f t="shared" si="194"/>
        <v>0</v>
      </c>
    </row>
    <row r="517" spans="1:10" s="37" customFormat="1" ht="51">
      <c r="A517" s="27"/>
      <c r="B517" s="70"/>
      <c r="C517" s="16" t="s">
        <v>104</v>
      </c>
      <c r="D517" s="16" t="s">
        <v>89</v>
      </c>
      <c r="E517" s="82" t="s">
        <v>572</v>
      </c>
      <c r="F517" s="16"/>
      <c r="G517" s="54" t="s">
        <v>570</v>
      </c>
      <c r="H517" s="41">
        <f>SUM(H518:H518)</f>
        <v>350</v>
      </c>
      <c r="I517" s="41">
        <f>SUM(I518:I518)</f>
        <v>0</v>
      </c>
      <c r="J517" s="41">
        <f>SUM(J518:J518)</f>
        <v>0</v>
      </c>
    </row>
    <row r="518" spans="1:10" s="37" customFormat="1" ht="14.25">
      <c r="A518" s="27"/>
      <c r="B518" s="70"/>
      <c r="C518" s="16" t="s">
        <v>104</v>
      </c>
      <c r="D518" s="16" t="s">
        <v>89</v>
      </c>
      <c r="E518" s="82" t="s">
        <v>572</v>
      </c>
      <c r="F518" s="21" t="s">
        <v>225</v>
      </c>
      <c r="G518" s="98" t="s">
        <v>224</v>
      </c>
      <c r="H518" s="39">
        <v>350</v>
      </c>
      <c r="I518" s="39">
        <v>0</v>
      </c>
      <c r="J518" s="39">
        <v>0</v>
      </c>
    </row>
    <row r="519" spans="1:10" s="37" customFormat="1" ht="14.25">
      <c r="A519" s="27"/>
      <c r="B519" s="70"/>
      <c r="C519" s="35" t="s">
        <v>104</v>
      </c>
      <c r="D519" s="35" t="s">
        <v>93</v>
      </c>
      <c r="E519" s="35"/>
      <c r="F519" s="35"/>
      <c r="G519" s="46" t="s">
        <v>156</v>
      </c>
      <c r="H519" s="42">
        <f>H520+H545</f>
        <v>51911.399999999994</v>
      </c>
      <c r="I519" s="42">
        <f>I520+I545</f>
        <v>50761</v>
      </c>
      <c r="J519" s="42">
        <f>J520+J545</f>
        <v>50761</v>
      </c>
    </row>
    <row r="520" spans="1:10" s="37" customFormat="1" ht="76.5">
      <c r="A520" s="27"/>
      <c r="B520" s="70"/>
      <c r="C520" s="5" t="s">
        <v>104</v>
      </c>
      <c r="D520" s="5" t="s">
        <v>93</v>
      </c>
      <c r="E520" s="73" t="s">
        <v>73</v>
      </c>
      <c r="F520" s="21"/>
      <c r="G520" s="64" t="s">
        <v>575</v>
      </c>
      <c r="H520" s="62">
        <f>H521+H541</f>
        <v>51711.399999999994</v>
      </c>
      <c r="I520" s="62">
        <f>I521+I541</f>
        <v>50761</v>
      </c>
      <c r="J520" s="62">
        <f>J521+J541</f>
        <v>50761</v>
      </c>
    </row>
    <row r="521" spans="1:10" s="37" customFormat="1" ht="38.25">
      <c r="A521" s="27"/>
      <c r="B521" s="70"/>
      <c r="C521" s="16" t="s">
        <v>104</v>
      </c>
      <c r="D521" s="82" t="s">
        <v>93</v>
      </c>
      <c r="E521" s="52" t="s">
        <v>412</v>
      </c>
      <c r="F521" s="35"/>
      <c r="G521" s="46" t="s">
        <v>413</v>
      </c>
      <c r="H521" s="94">
        <f>H522+H534</f>
        <v>51661.399999999994</v>
      </c>
      <c r="I521" s="94">
        <f>I522+I534</f>
        <v>50711</v>
      </c>
      <c r="J521" s="94">
        <f>J522+J534</f>
        <v>50711</v>
      </c>
    </row>
    <row r="522" spans="1:10" s="37" customFormat="1" ht="51">
      <c r="A522" s="27"/>
      <c r="B522" s="70"/>
      <c r="C522" s="16" t="s">
        <v>104</v>
      </c>
      <c r="D522" s="82" t="s">
        <v>93</v>
      </c>
      <c r="E522" s="21" t="s">
        <v>417</v>
      </c>
      <c r="F522" s="21"/>
      <c r="G522" s="97" t="s">
        <v>414</v>
      </c>
      <c r="H522" s="41">
        <f>H523+H525+H530+H532</f>
        <v>50466.399999999994</v>
      </c>
      <c r="I522" s="41">
        <f t="shared" ref="I522:J522" si="195">I523+I525+I530+I532</f>
        <v>49516</v>
      </c>
      <c r="J522" s="41">
        <f t="shared" si="195"/>
        <v>49516</v>
      </c>
    </row>
    <row r="523" spans="1:10" s="37" customFormat="1" ht="76.5">
      <c r="A523" s="27"/>
      <c r="B523" s="70"/>
      <c r="C523" s="16" t="s">
        <v>104</v>
      </c>
      <c r="D523" s="82" t="s">
        <v>93</v>
      </c>
      <c r="E523" s="57" t="s">
        <v>416</v>
      </c>
      <c r="F523" s="16"/>
      <c r="G523" s="98" t="s">
        <v>415</v>
      </c>
      <c r="H523" s="94">
        <f>H524</f>
        <v>26143</v>
      </c>
      <c r="I523" s="94">
        <f t="shared" ref="I523:J523" si="196">I524</f>
        <v>36709.5</v>
      </c>
      <c r="J523" s="94">
        <f t="shared" si="196"/>
        <v>36709.5</v>
      </c>
    </row>
    <row r="524" spans="1:10" s="37" customFormat="1" ht="14.25">
      <c r="A524" s="27"/>
      <c r="B524" s="70"/>
      <c r="C524" s="16" t="s">
        <v>104</v>
      </c>
      <c r="D524" s="82" t="s">
        <v>93</v>
      </c>
      <c r="E524" s="57" t="s">
        <v>416</v>
      </c>
      <c r="F524" s="21" t="s">
        <v>225</v>
      </c>
      <c r="G524" s="98" t="s">
        <v>224</v>
      </c>
      <c r="H524" s="94">
        <f>36709.5-11516.9+950.4</f>
        <v>26143</v>
      </c>
      <c r="I524" s="94">
        <v>36709.5</v>
      </c>
      <c r="J524" s="94">
        <v>36709.5</v>
      </c>
    </row>
    <row r="525" spans="1:10" s="37" customFormat="1" ht="41.25" customHeight="1">
      <c r="A525" s="27"/>
      <c r="B525" s="70"/>
      <c r="C525" s="16" t="s">
        <v>104</v>
      </c>
      <c r="D525" s="82" t="s">
        <v>93</v>
      </c>
      <c r="E525" s="57" t="s">
        <v>733</v>
      </c>
      <c r="F525" s="21"/>
      <c r="G525" s="98" t="s">
        <v>734</v>
      </c>
      <c r="H525" s="94">
        <f>SUM(H526:H529)</f>
        <v>11516.899999999998</v>
      </c>
      <c r="I525" s="94">
        <f t="shared" ref="I525:J525" si="197">SUM(I526:I529)</f>
        <v>0</v>
      </c>
      <c r="J525" s="94">
        <f t="shared" si="197"/>
        <v>0</v>
      </c>
    </row>
    <row r="526" spans="1:10" s="37" customFormat="1" ht="14.25">
      <c r="A526" s="27"/>
      <c r="B526" s="70"/>
      <c r="C526" s="16" t="s">
        <v>104</v>
      </c>
      <c r="D526" s="82" t="s">
        <v>93</v>
      </c>
      <c r="E526" s="57" t="s">
        <v>733</v>
      </c>
      <c r="F526" s="21" t="s">
        <v>225</v>
      </c>
      <c r="G526" s="98" t="s">
        <v>224</v>
      </c>
      <c r="H526" s="94">
        <f>10799.6+179.3</f>
        <v>10978.9</v>
      </c>
      <c r="I526" s="94">
        <v>0</v>
      </c>
      <c r="J526" s="94">
        <v>0</v>
      </c>
    </row>
    <row r="527" spans="1:10" s="37" customFormat="1" ht="14.25">
      <c r="A527" s="27"/>
      <c r="B527" s="70"/>
      <c r="C527" s="16" t="s">
        <v>104</v>
      </c>
      <c r="D527" s="82" t="s">
        <v>93</v>
      </c>
      <c r="E527" s="57" t="s">
        <v>733</v>
      </c>
      <c r="F527" s="21" t="s">
        <v>735</v>
      </c>
      <c r="G527" s="98" t="s">
        <v>736</v>
      </c>
      <c r="H527" s="94">
        <v>179.3</v>
      </c>
      <c r="I527" s="94">
        <v>0</v>
      </c>
      <c r="J527" s="94">
        <v>0</v>
      </c>
    </row>
    <row r="528" spans="1:10" s="37" customFormat="1" ht="76.5">
      <c r="A528" s="27"/>
      <c r="B528" s="70"/>
      <c r="C528" s="16" t="s">
        <v>104</v>
      </c>
      <c r="D528" s="82" t="s">
        <v>93</v>
      </c>
      <c r="E528" s="57" t="s">
        <v>733</v>
      </c>
      <c r="F528" s="21" t="s">
        <v>19</v>
      </c>
      <c r="G528" s="98" t="s">
        <v>360</v>
      </c>
      <c r="H528" s="94">
        <v>179.3</v>
      </c>
      <c r="I528" s="94">
        <v>0</v>
      </c>
      <c r="J528" s="94">
        <v>0</v>
      </c>
    </row>
    <row r="529" spans="1:10" s="37" customFormat="1" ht="63.75">
      <c r="A529" s="27"/>
      <c r="B529" s="70"/>
      <c r="C529" s="16" t="s">
        <v>104</v>
      </c>
      <c r="D529" s="82" t="s">
        <v>93</v>
      </c>
      <c r="E529" s="57" t="s">
        <v>733</v>
      </c>
      <c r="F529" s="21" t="s">
        <v>12</v>
      </c>
      <c r="G529" s="98" t="s">
        <v>365</v>
      </c>
      <c r="H529" s="94">
        <v>179.4</v>
      </c>
      <c r="I529" s="94">
        <v>0</v>
      </c>
      <c r="J529" s="94">
        <v>0</v>
      </c>
    </row>
    <row r="530" spans="1:10" s="37" customFormat="1" ht="76.5">
      <c r="A530" s="27"/>
      <c r="B530" s="70"/>
      <c r="C530" s="16" t="s">
        <v>104</v>
      </c>
      <c r="D530" s="82" t="s">
        <v>93</v>
      </c>
      <c r="E530" s="57" t="s">
        <v>418</v>
      </c>
      <c r="F530" s="21"/>
      <c r="G530" s="98" t="s">
        <v>419</v>
      </c>
      <c r="H530" s="94">
        <f>H531</f>
        <v>12678.4</v>
      </c>
      <c r="I530" s="94">
        <f>I531</f>
        <v>12678.4</v>
      </c>
      <c r="J530" s="94">
        <f>J531</f>
        <v>12678.4</v>
      </c>
    </row>
    <row r="531" spans="1:10" s="37" customFormat="1" ht="14.25">
      <c r="A531" s="27"/>
      <c r="B531" s="70"/>
      <c r="C531" s="16" t="s">
        <v>104</v>
      </c>
      <c r="D531" s="82" t="s">
        <v>93</v>
      </c>
      <c r="E531" s="57" t="s">
        <v>418</v>
      </c>
      <c r="F531" s="21" t="s">
        <v>225</v>
      </c>
      <c r="G531" s="98" t="s">
        <v>224</v>
      </c>
      <c r="H531" s="132">
        <v>12678.4</v>
      </c>
      <c r="I531" s="132">
        <v>12678.4</v>
      </c>
      <c r="J531" s="132">
        <v>12678.4</v>
      </c>
    </row>
    <row r="532" spans="1:10" s="37" customFormat="1" ht="76.5">
      <c r="A532" s="27"/>
      <c r="B532" s="70"/>
      <c r="C532" s="16" t="s">
        <v>104</v>
      </c>
      <c r="D532" s="82" t="s">
        <v>93</v>
      </c>
      <c r="E532" s="57" t="s">
        <v>420</v>
      </c>
      <c r="F532" s="57"/>
      <c r="G532" s="98" t="s">
        <v>421</v>
      </c>
      <c r="H532" s="39">
        <f>H533</f>
        <v>128.1</v>
      </c>
      <c r="I532" s="39">
        <f>I533</f>
        <v>128.1</v>
      </c>
      <c r="J532" s="39">
        <f>J533</f>
        <v>128.1</v>
      </c>
    </row>
    <row r="533" spans="1:10" s="37" customFormat="1" ht="14.25">
      <c r="A533" s="27"/>
      <c r="B533" s="70"/>
      <c r="C533" s="16" t="s">
        <v>104</v>
      </c>
      <c r="D533" s="82" t="s">
        <v>93</v>
      </c>
      <c r="E533" s="21" t="s">
        <v>420</v>
      </c>
      <c r="F533" s="21" t="s">
        <v>225</v>
      </c>
      <c r="G533" s="98" t="s">
        <v>224</v>
      </c>
      <c r="H533" s="41">
        <v>128.1</v>
      </c>
      <c r="I533" s="41">
        <v>128.1</v>
      </c>
      <c r="J533" s="41">
        <v>128.1</v>
      </c>
    </row>
    <row r="534" spans="1:10" s="37" customFormat="1" ht="38.25">
      <c r="A534" s="27"/>
      <c r="B534" s="70"/>
      <c r="C534" s="16" t="s">
        <v>104</v>
      </c>
      <c r="D534" s="82" t="s">
        <v>93</v>
      </c>
      <c r="E534" s="21" t="s">
        <v>423</v>
      </c>
      <c r="F534" s="82"/>
      <c r="G534" s="97" t="s">
        <v>422</v>
      </c>
      <c r="H534" s="41">
        <f>H535+H537+H539</f>
        <v>1195</v>
      </c>
      <c r="I534" s="41">
        <f t="shared" ref="I534:J534" si="198">I535+I537+I539</f>
        <v>1195</v>
      </c>
      <c r="J534" s="41">
        <f t="shared" si="198"/>
        <v>1195</v>
      </c>
    </row>
    <row r="535" spans="1:10" s="37" customFormat="1" ht="51">
      <c r="A535" s="27"/>
      <c r="B535" s="70"/>
      <c r="C535" s="16" t="s">
        <v>104</v>
      </c>
      <c r="D535" s="82" t="s">
        <v>93</v>
      </c>
      <c r="E535" s="57" t="s">
        <v>562</v>
      </c>
      <c r="F535" s="21"/>
      <c r="G535" s="108" t="s">
        <v>424</v>
      </c>
      <c r="H535" s="94">
        <f>H536</f>
        <v>795</v>
      </c>
      <c r="I535" s="94">
        <f t="shared" ref="I535:J535" si="199">I536</f>
        <v>795</v>
      </c>
      <c r="J535" s="94">
        <f t="shared" si="199"/>
        <v>795</v>
      </c>
    </row>
    <row r="536" spans="1:10" s="37" customFormat="1" ht="14.25">
      <c r="A536" s="27"/>
      <c r="B536" s="70"/>
      <c r="C536" s="16" t="s">
        <v>104</v>
      </c>
      <c r="D536" s="82" t="s">
        <v>93</v>
      </c>
      <c r="E536" s="57" t="s">
        <v>562</v>
      </c>
      <c r="F536" s="21" t="s">
        <v>225</v>
      </c>
      <c r="G536" s="98" t="s">
        <v>224</v>
      </c>
      <c r="H536" s="94">
        <v>795</v>
      </c>
      <c r="I536" s="94">
        <v>795</v>
      </c>
      <c r="J536" s="94">
        <v>795</v>
      </c>
    </row>
    <row r="537" spans="1:10" s="37" customFormat="1" ht="38.25">
      <c r="A537" s="27"/>
      <c r="B537" s="70"/>
      <c r="C537" s="16" t="s">
        <v>104</v>
      </c>
      <c r="D537" s="82" t="s">
        <v>93</v>
      </c>
      <c r="E537" s="57" t="s">
        <v>425</v>
      </c>
      <c r="F537" s="21"/>
      <c r="G537" s="98" t="s">
        <v>183</v>
      </c>
      <c r="H537" s="41">
        <f>H538</f>
        <v>250</v>
      </c>
      <c r="I537" s="41">
        <f t="shared" ref="I537:J537" si="200">I538</f>
        <v>250</v>
      </c>
      <c r="J537" s="41">
        <f t="shared" si="200"/>
        <v>250</v>
      </c>
    </row>
    <row r="538" spans="1:10" s="37" customFormat="1" ht="14.25">
      <c r="A538" s="27"/>
      <c r="B538" s="70"/>
      <c r="C538" s="16" t="s">
        <v>104</v>
      </c>
      <c r="D538" s="82" t="s">
        <v>93</v>
      </c>
      <c r="E538" s="57" t="s">
        <v>425</v>
      </c>
      <c r="F538" s="21" t="s">
        <v>225</v>
      </c>
      <c r="G538" s="98" t="s">
        <v>224</v>
      </c>
      <c r="H538" s="41">
        <v>250</v>
      </c>
      <c r="I538" s="41">
        <v>250</v>
      </c>
      <c r="J538" s="41">
        <v>250</v>
      </c>
    </row>
    <row r="539" spans="1:10" s="37" customFormat="1" ht="38.25">
      <c r="A539" s="27"/>
      <c r="B539" s="70"/>
      <c r="C539" s="16" t="s">
        <v>104</v>
      </c>
      <c r="D539" s="82" t="s">
        <v>93</v>
      </c>
      <c r="E539" s="57" t="s">
        <v>426</v>
      </c>
      <c r="F539" s="21"/>
      <c r="G539" s="98" t="s">
        <v>427</v>
      </c>
      <c r="H539" s="41">
        <f>H540</f>
        <v>150</v>
      </c>
      <c r="I539" s="41">
        <f t="shared" ref="I539:J539" si="201">I540</f>
        <v>150</v>
      </c>
      <c r="J539" s="41">
        <f t="shared" si="201"/>
        <v>150</v>
      </c>
    </row>
    <row r="540" spans="1:10" s="37" customFormat="1" ht="14.25">
      <c r="A540" s="27"/>
      <c r="B540" s="70"/>
      <c r="C540" s="16" t="s">
        <v>104</v>
      </c>
      <c r="D540" s="82" t="s">
        <v>93</v>
      </c>
      <c r="E540" s="57" t="s">
        <v>426</v>
      </c>
      <c r="F540" s="21" t="s">
        <v>225</v>
      </c>
      <c r="G540" s="98" t="s">
        <v>224</v>
      </c>
      <c r="H540" s="41">
        <v>150</v>
      </c>
      <c r="I540" s="41">
        <v>150</v>
      </c>
      <c r="J540" s="41">
        <v>150</v>
      </c>
    </row>
    <row r="541" spans="1:10" s="37" customFormat="1" ht="28.5" customHeight="1">
      <c r="A541" s="27"/>
      <c r="B541" s="70"/>
      <c r="C541" s="47" t="s">
        <v>104</v>
      </c>
      <c r="D541" s="47" t="s">
        <v>93</v>
      </c>
      <c r="E541" s="52" t="s">
        <v>429</v>
      </c>
      <c r="F541" s="82"/>
      <c r="G541" s="46" t="s">
        <v>428</v>
      </c>
      <c r="H541" s="93">
        <f>H542</f>
        <v>50</v>
      </c>
      <c r="I541" s="93">
        <f t="shared" ref="I541:J541" si="202">I542</f>
        <v>50</v>
      </c>
      <c r="J541" s="93">
        <f t="shared" si="202"/>
        <v>50</v>
      </c>
    </row>
    <row r="542" spans="1:10" s="37" customFormat="1" ht="25.5">
      <c r="A542" s="27"/>
      <c r="B542" s="70"/>
      <c r="C542" s="16" t="s">
        <v>104</v>
      </c>
      <c r="D542" s="82" t="s">
        <v>93</v>
      </c>
      <c r="E542" s="21" t="s">
        <v>430</v>
      </c>
      <c r="F542" s="21"/>
      <c r="G542" s="97" t="s">
        <v>470</v>
      </c>
      <c r="H542" s="41">
        <f>H543</f>
        <v>50</v>
      </c>
      <c r="I542" s="41">
        <f t="shared" ref="I542:J542" si="203">I543</f>
        <v>50</v>
      </c>
      <c r="J542" s="41">
        <f t="shared" si="203"/>
        <v>50</v>
      </c>
    </row>
    <row r="543" spans="1:10" s="37" customFormat="1" ht="76.5">
      <c r="A543" s="27"/>
      <c r="B543" s="70"/>
      <c r="C543" s="16" t="s">
        <v>104</v>
      </c>
      <c r="D543" s="82" t="s">
        <v>93</v>
      </c>
      <c r="E543" s="57" t="s">
        <v>556</v>
      </c>
      <c r="F543" s="16"/>
      <c r="G543" s="98" t="s">
        <v>432</v>
      </c>
      <c r="H543" s="41">
        <f>H544</f>
        <v>50</v>
      </c>
      <c r="I543" s="41">
        <f>I544</f>
        <v>50</v>
      </c>
      <c r="J543" s="41">
        <f>J544</f>
        <v>50</v>
      </c>
    </row>
    <row r="544" spans="1:10" s="37" customFormat="1" ht="14.25">
      <c r="A544" s="27"/>
      <c r="B544" s="70"/>
      <c r="C544" s="16" t="s">
        <v>104</v>
      </c>
      <c r="D544" s="82" t="s">
        <v>93</v>
      </c>
      <c r="E544" s="57" t="s">
        <v>556</v>
      </c>
      <c r="F544" s="21" t="s">
        <v>225</v>
      </c>
      <c r="G544" s="98" t="s">
        <v>224</v>
      </c>
      <c r="H544" s="41">
        <v>50</v>
      </c>
      <c r="I544" s="41">
        <v>50</v>
      </c>
      <c r="J544" s="41">
        <v>50</v>
      </c>
    </row>
    <row r="545" spans="1:10" s="37" customFormat="1" ht="38.25">
      <c r="A545" s="27"/>
      <c r="B545" s="70"/>
      <c r="C545" s="82" t="s">
        <v>104</v>
      </c>
      <c r="D545" s="82" t="s">
        <v>93</v>
      </c>
      <c r="E545" s="82" t="s">
        <v>24</v>
      </c>
      <c r="F545" s="82"/>
      <c r="G545" s="99" t="s">
        <v>38</v>
      </c>
      <c r="H545" s="41">
        <f>H546</f>
        <v>200</v>
      </c>
      <c r="I545" s="41">
        <f t="shared" ref="I545:J545" si="204">I546</f>
        <v>0</v>
      </c>
      <c r="J545" s="41">
        <f t="shared" si="204"/>
        <v>0</v>
      </c>
    </row>
    <row r="546" spans="1:10" s="37" customFormat="1" ht="51">
      <c r="A546" s="27"/>
      <c r="B546" s="70"/>
      <c r="C546" s="16" t="s">
        <v>104</v>
      </c>
      <c r="D546" s="82" t="s">
        <v>93</v>
      </c>
      <c r="E546" s="82" t="s">
        <v>572</v>
      </c>
      <c r="F546" s="16"/>
      <c r="G546" s="54" t="s">
        <v>570</v>
      </c>
      <c r="H546" s="41">
        <f>SUM(H547:H547)</f>
        <v>200</v>
      </c>
      <c r="I546" s="41">
        <f>SUM(I547:I547)</f>
        <v>0</v>
      </c>
      <c r="J546" s="41">
        <f>SUM(J547:J547)</f>
        <v>0</v>
      </c>
    </row>
    <row r="547" spans="1:10" s="37" customFormat="1" ht="14.25">
      <c r="A547" s="27"/>
      <c r="B547" s="70"/>
      <c r="C547" s="16" t="s">
        <v>104</v>
      </c>
      <c r="D547" s="82" t="s">
        <v>93</v>
      </c>
      <c r="E547" s="82" t="s">
        <v>572</v>
      </c>
      <c r="F547" s="21" t="s">
        <v>225</v>
      </c>
      <c r="G547" s="98" t="s">
        <v>224</v>
      </c>
      <c r="H547" s="39">
        <v>200</v>
      </c>
      <c r="I547" s="39">
        <v>0</v>
      </c>
      <c r="J547" s="39">
        <v>0</v>
      </c>
    </row>
    <row r="548" spans="1:10" s="36" customFormat="1" ht="38.25">
      <c r="A548" s="27"/>
      <c r="B548" s="70"/>
      <c r="C548" s="35" t="s">
        <v>104</v>
      </c>
      <c r="D548" s="35" t="s">
        <v>95</v>
      </c>
      <c r="E548" s="35"/>
      <c r="F548" s="35"/>
      <c r="G548" s="46" t="s">
        <v>2</v>
      </c>
      <c r="H548" s="42">
        <f t="shared" ref="H548:J549" si="205">H549</f>
        <v>193.2</v>
      </c>
      <c r="I548" s="42">
        <f t="shared" si="205"/>
        <v>130</v>
      </c>
      <c r="J548" s="42">
        <f t="shared" si="205"/>
        <v>130</v>
      </c>
    </row>
    <row r="549" spans="1:10" s="36" customFormat="1" ht="76.5">
      <c r="A549" s="27"/>
      <c r="B549" s="70"/>
      <c r="C549" s="16" t="s">
        <v>104</v>
      </c>
      <c r="D549" s="16" t="s">
        <v>95</v>
      </c>
      <c r="E549" s="21" t="s">
        <v>73</v>
      </c>
      <c r="F549" s="35"/>
      <c r="G549" s="64" t="s">
        <v>575</v>
      </c>
      <c r="H549" s="62">
        <f t="shared" si="205"/>
        <v>193.2</v>
      </c>
      <c r="I549" s="62">
        <f t="shared" si="205"/>
        <v>130</v>
      </c>
      <c r="J549" s="62">
        <f t="shared" si="205"/>
        <v>130</v>
      </c>
    </row>
    <row r="550" spans="1:10" s="36" customFormat="1" ht="28.5" customHeight="1">
      <c r="A550" s="27"/>
      <c r="B550" s="70"/>
      <c r="C550" s="16" t="s">
        <v>104</v>
      </c>
      <c r="D550" s="16" t="s">
        <v>95</v>
      </c>
      <c r="E550" s="52" t="s">
        <v>429</v>
      </c>
      <c r="F550" s="35"/>
      <c r="G550" s="46" t="s">
        <v>428</v>
      </c>
      <c r="H550" s="58">
        <f>H552</f>
        <v>193.2</v>
      </c>
      <c r="I550" s="58">
        <f>I552</f>
        <v>130</v>
      </c>
      <c r="J550" s="58">
        <f>J552</f>
        <v>130</v>
      </c>
    </row>
    <row r="551" spans="1:10" s="36" customFormat="1" ht="38.25">
      <c r="A551" s="27"/>
      <c r="B551" s="70"/>
      <c r="C551" s="16" t="s">
        <v>104</v>
      </c>
      <c r="D551" s="16" t="s">
        <v>95</v>
      </c>
      <c r="E551" s="21" t="s">
        <v>433</v>
      </c>
      <c r="F551" s="21"/>
      <c r="G551" s="97" t="s">
        <v>434</v>
      </c>
      <c r="H551" s="39">
        <f>H552</f>
        <v>193.2</v>
      </c>
      <c r="I551" s="39">
        <f t="shared" ref="I551:J551" si="206">I552</f>
        <v>130</v>
      </c>
      <c r="J551" s="39">
        <f t="shared" si="206"/>
        <v>130</v>
      </c>
    </row>
    <row r="552" spans="1:10" s="36" customFormat="1" ht="38.25">
      <c r="A552" s="27"/>
      <c r="B552" s="70"/>
      <c r="C552" s="16" t="s">
        <v>104</v>
      </c>
      <c r="D552" s="16" t="s">
        <v>95</v>
      </c>
      <c r="E552" s="57" t="s">
        <v>557</v>
      </c>
      <c r="F552" s="16"/>
      <c r="G552" s="98" t="s">
        <v>44</v>
      </c>
      <c r="H552" s="41">
        <f>H553</f>
        <v>193.2</v>
      </c>
      <c r="I552" s="41">
        <f>I553</f>
        <v>130</v>
      </c>
      <c r="J552" s="41">
        <f>J553</f>
        <v>130</v>
      </c>
    </row>
    <row r="553" spans="1:10">
      <c r="A553" s="1"/>
      <c r="B553" s="25"/>
      <c r="C553" s="16" t="s">
        <v>104</v>
      </c>
      <c r="D553" s="16" t="s">
        <v>95</v>
      </c>
      <c r="E553" s="57" t="s">
        <v>557</v>
      </c>
      <c r="F553" s="21" t="s">
        <v>225</v>
      </c>
      <c r="G553" s="98" t="s">
        <v>224</v>
      </c>
      <c r="H553" s="94">
        <f>193.2-63.2-25.8+89</f>
        <v>193.2</v>
      </c>
      <c r="I553" s="94">
        <f>193.2-63.2</f>
        <v>130</v>
      </c>
      <c r="J553" s="94">
        <f>193.2-63.2</f>
        <v>130</v>
      </c>
    </row>
    <row r="554" spans="1:10" s="37" customFormat="1" ht="14.25">
      <c r="A554" s="27"/>
      <c r="B554" s="70"/>
      <c r="C554" s="35" t="s">
        <v>104</v>
      </c>
      <c r="D554" s="35" t="s">
        <v>99</v>
      </c>
      <c r="E554" s="35"/>
      <c r="F554" s="35"/>
      <c r="G554" s="45" t="s">
        <v>109</v>
      </c>
      <c r="H554" s="42">
        <f t="shared" ref="H554:J554" si="207">H555</f>
        <v>16174.5</v>
      </c>
      <c r="I554" s="42">
        <f t="shared" si="207"/>
        <v>15863.8</v>
      </c>
      <c r="J554" s="42">
        <f t="shared" si="207"/>
        <v>15863.8</v>
      </c>
    </row>
    <row r="555" spans="1:10" s="37" customFormat="1" ht="76.5">
      <c r="A555" s="27"/>
      <c r="B555" s="70"/>
      <c r="C555" s="16" t="s">
        <v>104</v>
      </c>
      <c r="D555" s="16" t="s">
        <v>99</v>
      </c>
      <c r="E555" s="21" t="s">
        <v>73</v>
      </c>
      <c r="F555" s="35"/>
      <c r="G555" s="64" t="s">
        <v>575</v>
      </c>
      <c r="H555" s="62">
        <f>H556+H566+H585</f>
        <v>16174.5</v>
      </c>
      <c r="I555" s="62">
        <f>I556+I566+I585</f>
        <v>15863.8</v>
      </c>
      <c r="J555" s="62">
        <f>J556+J566+J585</f>
        <v>15863.8</v>
      </c>
    </row>
    <row r="556" spans="1:10" s="37" customFormat="1" ht="40.5" customHeight="1">
      <c r="A556" s="27"/>
      <c r="B556" s="70"/>
      <c r="C556" s="16" t="s">
        <v>104</v>
      </c>
      <c r="D556" s="16" t="s">
        <v>99</v>
      </c>
      <c r="E556" s="52" t="s">
        <v>75</v>
      </c>
      <c r="F556" s="21"/>
      <c r="G556" s="46" t="s">
        <v>563</v>
      </c>
      <c r="H556" s="58">
        <f>H557</f>
        <v>5708.7999999999993</v>
      </c>
      <c r="I556" s="58">
        <f t="shared" ref="I556:J556" si="208">I557</f>
        <v>5708.7999999999993</v>
      </c>
      <c r="J556" s="58">
        <f t="shared" si="208"/>
        <v>5708.7999999999993</v>
      </c>
    </row>
    <row r="557" spans="1:10" s="37" customFormat="1" ht="51">
      <c r="A557" s="27"/>
      <c r="B557" s="70"/>
      <c r="C557" s="16" t="s">
        <v>104</v>
      </c>
      <c r="D557" s="16" t="s">
        <v>99</v>
      </c>
      <c r="E557" s="21" t="s">
        <v>407</v>
      </c>
      <c r="F557" s="21"/>
      <c r="G557" s="97" t="s">
        <v>408</v>
      </c>
      <c r="H557" s="94">
        <f>H558+H560+H563</f>
        <v>5708.7999999999993</v>
      </c>
      <c r="I557" s="94">
        <f t="shared" ref="I557:J557" si="209">I558+I560+I563</f>
        <v>5708.7999999999993</v>
      </c>
      <c r="J557" s="94">
        <f t="shared" si="209"/>
        <v>5708.7999999999993</v>
      </c>
    </row>
    <row r="558" spans="1:10" s="37" customFormat="1" ht="14.25">
      <c r="A558" s="27"/>
      <c r="B558" s="70"/>
      <c r="C558" s="16" t="s">
        <v>104</v>
      </c>
      <c r="D558" s="16" t="s">
        <v>99</v>
      </c>
      <c r="E558" s="57" t="s">
        <v>409</v>
      </c>
      <c r="F558" s="21"/>
      <c r="G558" s="98" t="s">
        <v>45</v>
      </c>
      <c r="H558" s="41">
        <f>H559</f>
        <v>3042.5</v>
      </c>
      <c r="I558" s="41">
        <f>I559</f>
        <v>3042.5</v>
      </c>
      <c r="J558" s="41">
        <f>J559</f>
        <v>3042.5</v>
      </c>
    </row>
    <row r="559" spans="1:10" s="37" customFormat="1" ht="14.25">
      <c r="A559" s="27"/>
      <c r="B559" s="70"/>
      <c r="C559" s="16" t="s">
        <v>104</v>
      </c>
      <c r="D559" s="16" t="s">
        <v>99</v>
      </c>
      <c r="E559" s="57" t="s">
        <v>409</v>
      </c>
      <c r="F559" s="21" t="s">
        <v>225</v>
      </c>
      <c r="G559" s="98" t="s">
        <v>224</v>
      </c>
      <c r="H559" s="41">
        <v>3042.5</v>
      </c>
      <c r="I559" s="41">
        <v>3042.5</v>
      </c>
      <c r="J559" s="41">
        <v>3042.5</v>
      </c>
    </row>
    <row r="560" spans="1:10" s="37" customFormat="1" ht="38.25">
      <c r="A560" s="27"/>
      <c r="B560" s="70"/>
      <c r="C560" s="16" t="s">
        <v>104</v>
      </c>
      <c r="D560" s="16" t="s">
        <v>99</v>
      </c>
      <c r="E560" s="57" t="s">
        <v>411</v>
      </c>
      <c r="F560" s="21"/>
      <c r="G560" s="98" t="s">
        <v>410</v>
      </c>
      <c r="H560" s="41">
        <f>SUM(H561:H562)</f>
        <v>2450.4</v>
      </c>
      <c r="I560" s="41">
        <f>SUM(I561:I562)</f>
        <v>2450.4</v>
      </c>
      <c r="J560" s="41">
        <f>SUM(J561:J562)</f>
        <v>2450.4</v>
      </c>
    </row>
    <row r="561" spans="1:10" s="37" customFormat="1" ht="38.25">
      <c r="A561" s="27"/>
      <c r="B561" s="70"/>
      <c r="C561" s="16" t="s">
        <v>104</v>
      </c>
      <c r="D561" s="16" t="s">
        <v>99</v>
      </c>
      <c r="E561" s="57" t="s">
        <v>411</v>
      </c>
      <c r="F561" s="82" t="s">
        <v>211</v>
      </c>
      <c r="G561" s="98" t="s">
        <v>212</v>
      </c>
      <c r="H561" s="39">
        <v>200</v>
      </c>
      <c r="I561" s="39">
        <v>200</v>
      </c>
      <c r="J561" s="39">
        <v>200</v>
      </c>
    </row>
    <row r="562" spans="1:10" s="37" customFormat="1" ht="14.25">
      <c r="A562" s="27"/>
      <c r="B562" s="70"/>
      <c r="C562" s="16" t="s">
        <v>104</v>
      </c>
      <c r="D562" s="16" t="s">
        <v>99</v>
      </c>
      <c r="E562" s="57" t="s">
        <v>411</v>
      </c>
      <c r="F562" s="21" t="s">
        <v>225</v>
      </c>
      <c r="G562" s="98" t="s">
        <v>224</v>
      </c>
      <c r="H562" s="39">
        <v>2250.4</v>
      </c>
      <c r="I562" s="39">
        <v>2250.4</v>
      </c>
      <c r="J562" s="39">
        <v>2250.4</v>
      </c>
    </row>
    <row r="563" spans="1:10" s="37" customFormat="1" ht="38.25">
      <c r="A563" s="27"/>
      <c r="B563" s="70"/>
      <c r="C563" s="16" t="s">
        <v>104</v>
      </c>
      <c r="D563" s="16" t="s">
        <v>99</v>
      </c>
      <c r="E563" s="57" t="s">
        <v>559</v>
      </c>
      <c r="F563" s="21"/>
      <c r="G563" s="98" t="s">
        <v>134</v>
      </c>
      <c r="H563" s="41">
        <f>SUM(H564:H565)</f>
        <v>215.9</v>
      </c>
      <c r="I563" s="41">
        <f>SUM(I564:I565)</f>
        <v>215.9</v>
      </c>
      <c r="J563" s="41">
        <f>SUM(J564:J565)</f>
        <v>215.9</v>
      </c>
    </row>
    <row r="564" spans="1:10" s="37" customFormat="1" ht="25.5">
      <c r="A564" s="27"/>
      <c r="B564" s="70"/>
      <c r="C564" s="16" t="s">
        <v>104</v>
      </c>
      <c r="D564" s="16" t="s">
        <v>99</v>
      </c>
      <c r="E564" s="57" t="s">
        <v>559</v>
      </c>
      <c r="F564" s="82" t="s">
        <v>64</v>
      </c>
      <c r="G564" s="55" t="s">
        <v>130</v>
      </c>
      <c r="H564" s="41">
        <v>88.5</v>
      </c>
      <c r="I564" s="41">
        <v>88.5</v>
      </c>
      <c r="J564" s="41">
        <v>88.5</v>
      </c>
    </row>
    <row r="565" spans="1:10" s="37" customFormat="1" ht="38.25">
      <c r="A565" s="27"/>
      <c r="B565" s="70"/>
      <c r="C565" s="16" t="s">
        <v>104</v>
      </c>
      <c r="D565" s="16" t="s">
        <v>99</v>
      </c>
      <c r="E565" s="57" t="s">
        <v>559</v>
      </c>
      <c r="F565" s="82" t="s">
        <v>211</v>
      </c>
      <c r="G565" s="98" t="s">
        <v>212</v>
      </c>
      <c r="H565" s="41">
        <v>127.4</v>
      </c>
      <c r="I565" s="41">
        <v>127.4</v>
      </c>
      <c r="J565" s="41">
        <v>127.4</v>
      </c>
    </row>
    <row r="566" spans="1:10" s="37" customFormat="1" ht="28.5" customHeight="1">
      <c r="A566" s="27"/>
      <c r="B566" s="70"/>
      <c r="C566" s="16" t="s">
        <v>104</v>
      </c>
      <c r="D566" s="16" t="s">
        <v>99</v>
      </c>
      <c r="E566" s="52" t="s">
        <v>429</v>
      </c>
      <c r="F566" s="82"/>
      <c r="G566" s="46" t="s">
        <v>428</v>
      </c>
      <c r="H566" s="41">
        <f>H567+H572+H575</f>
        <v>1409.8000000000002</v>
      </c>
      <c r="I566" s="41">
        <f t="shared" ref="I566:J566" si="210">I567+I572+I575</f>
        <v>1409.8000000000002</v>
      </c>
      <c r="J566" s="41">
        <f t="shared" si="210"/>
        <v>1409.8000000000002</v>
      </c>
    </row>
    <row r="567" spans="1:10" s="37" customFormat="1" ht="25.5">
      <c r="A567" s="27"/>
      <c r="B567" s="70"/>
      <c r="C567" s="16" t="s">
        <v>104</v>
      </c>
      <c r="D567" s="16" t="s">
        <v>99</v>
      </c>
      <c r="E567" s="21" t="s">
        <v>430</v>
      </c>
      <c r="F567" s="21"/>
      <c r="G567" s="97" t="s">
        <v>470</v>
      </c>
      <c r="H567" s="41">
        <f>H568+H570</f>
        <v>253.89999999999998</v>
      </c>
      <c r="I567" s="41">
        <f t="shared" ref="I567:J567" si="211">I568+I570</f>
        <v>253.89999999999998</v>
      </c>
      <c r="J567" s="41">
        <f t="shared" si="211"/>
        <v>253.89999999999998</v>
      </c>
    </row>
    <row r="568" spans="1:10" s="37" customFormat="1" ht="40.5" customHeight="1">
      <c r="A568" s="27"/>
      <c r="B568" s="70"/>
      <c r="C568" s="16" t="s">
        <v>104</v>
      </c>
      <c r="D568" s="16" t="s">
        <v>99</v>
      </c>
      <c r="E568" s="21" t="s">
        <v>560</v>
      </c>
      <c r="F568" s="16"/>
      <c r="G568" s="97" t="s">
        <v>431</v>
      </c>
      <c r="H568" s="39">
        <f>H569</f>
        <v>141.69999999999999</v>
      </c>
      <c r="I568" s="39">
        <f>I569</f>
        <v>141.69999999999999</v>
      </c>
      <c r="J568" s="39">
        <f>J569</f>
        <v>141.69999999999999</v>
      </c>
    </row>
    <row r="569" spans="1:10" s="37" customFormat="1" ht="14.25">
      <c r="A569" s="27"/>
      <c r="B569" s="70"/>
      <c r="C569" s="16" t="s">
        <v>104</v>
      </c>
      <c r="D569" s="16" t="s">
        <v>99</v>
      </c>
      <c r="E569" s="21" t="s">
        <v>560</v>
      </c>
      <c r="F569" s="82" t="s">
        <v>355</v>
      </c>
      <c r="G569" s="98" t="s">
        <v>356</v>
      </c>
      <c r="H569" s="41">
        <v>141.69999999999999</v>
      </c>
      <c r="I569" s="41">
        <v>141.69999999999999</v>
      </c>
      <c r="J569" s="41">
        <v>141.69999999999999</v>
      </c>
    </row>
    <row r="570" spans="1:10" s="37" customFormat="1" ht="38.25">
      <c r="A570" s="27"/>
      <c r="B570" s="70"/>
      <c r="C570" s="16" t="s">
        <v>104</v>
      </c>
      <c r="D570" s="16" t="s">
        <v>99</v>
      </c>
      <c r="E570" s="57" t="s">
        <v>561</v>
      </c>
      <c r="F570" s="16"/>
      <c r="G570" s="98" t="s">
        <v>49</v>
      </c>
      <c r="H570" s="41">
        <f>H571</f>
        <v>112.2</v>
      </c>
      <c r="I570" s="41">
        <f>I571</f>
        <v>112.2</v>
      </c>
      <c r="J570" s="41">
        <f>J571</f>
        <v>112.2</v>
      </c>
    </row>
    <row r="571" spans="1:10" s="37" customFormat="1" ht="38.25">
      <c r="A571" s="27"/>
      <c r="B571" s="70"/>
      <c r="C571" s="16" t="s">
        <v>104</v>
      </c>
      <c r="D571" s="16" t="s">
        <v>99</v>
      </c>
      <c r="E571" s="57" t="s">
        <v>561</v>
      </c>
      <c r="F571" s="82" t="s">
        <v>211</v>
      </c>
      <c r="G571" s="98" t="s">
        <v>212</v>
      </c>
      <c r="H571" s="41">
        <v>112.2</v>
      </c>
      <c r="I571" s="41">
        <v>112.2</v>
      </c>
      <c r="J571" s="41">
        <v>112.2</v>
      </c>
    </row>
    <row r="572" spans="1:10" s="37" customFormat="1" ht="38.25">
      <c r="A572" s="27"/>
      <c r="B572" s="70"/>
      <c r="C572" s="16" t="s">
        <v>104</v>
      </c>
      <c r="D572" s="16" t="s">
        <v>99</v>
      </c>
      <c r="E572" s="21" t="s">
        <v>433</v>
      </c>
      <c r="F572" s="21"/>
      <c r="G572" s="97" t="s">
        <v>434</v>
      </c>
      <c r="H572" s="39">
        <f>H573</f>
        <v>75</v>
      </c>
      <c r="I572" s="39">
        <f t="shared" ref="I572:J572" si="212">I573</f>
        <v>75</v>
      </c>
      <c r="J572" s="39">
        <f t="shared" si="212"/>
        <v>75</v>
      </c>
    </row>
    <row r="573" spans="1:10" s="37" customFormat="1" ht="38.25">
      <c r="A573" s="27"/>
      <c r="B573" s="70"/>
      <c r="C573" s="16" t="s">
        <v>104</v>
      </c>
      <c r="D573" s="16" t="s">
        <v>99</v>
      </c>
      <c r="E573" s="57" t="s">
        <v>558</v>
      </c>
      <c r="F573" s="16"/>
      <c r="G573" s="54" t="s">
        <v>515</v>
      </c>
      <c r="H573" s="94">
        <f>H574</f>
        <v>75</v>
      </c>
      <c r="I573" s="94">
        <f>I574</f>
        <v>75</v>
      </c>
      <c r="J573" s="94">
        <f>J574</f>
        <v>75</v>
      </c>
    </row>
    <row r="574" spans="1:10" s="37" customFormat="1" ht="14.25">
      <c r="A574" s="27"/>
      <c r="B574" s="70"/>
      <c r="C574" s="16" t="s">
        <v>104</v>
      </c>
      <c r="D574" s="16" t="s">
        <v>99</v>
      </c>
      <c r="E574" s="57" t="s">
        <v>558</v>
      </c>
      <c r="F574" s="21" t="s">
        <v>225</v>
      </c>
      <c r="G574" s="98" t="s">
        <v>224</v>
      </c>
      <c r="H574" s="94">
        <v>75</v>
      </c>
      <c r="I574" s="94">
        <v>75</v>
      </c>
      <c r="J574" s="94">
        <v>75</v>
      </c>
    </row>
    <row r="575" spans="1:10" s="37" customFormat="1" ht="38.25">
      <c r="A575" s="27"/>
      <c r="B575" s="70"/>
      <c r="C575" s="16" t="s">
        <v>104</v>
      </c>
      <c r="D575" s="16" t="s">
        <v>99</v>
      </c>
      <c r="E575" s="21" t="s">
        <v>435</v>
      </c>
      <c r="F575" s="21"/>
      <c r="G575" s="97" t="s">
        <v>436</v>
      </c>
      <c r="H575" s="41">
        <f>H576+H578+H581+H583</f>
        <v>1080.9000000000001</v>
      </c>
      <c r="I575" s="41">
        <f>I576+I578+I581+I583</f>
        <v>1080.9000000000001</v>
      </c>
      <c r="J575" s="41">
        <f>J576+J578+J581+J583</f>
        <v>1080.9000000000001</v>
      </c>
    </row>
    <row r="576" spans="1:10" s="37" customFormat="1" ht="63.75">
      <c r="A576" s="27"/>
      <c r="B576" s="70"/>
      <c r="C576" s="16" t="s">
        <v>104</v>
      </c>
      <c r="D576" s="16" t="s">
        <v>99</v>
      </c>
      <c r="E576" s="80">
        <v>140323020</v>
      </c>
      <c r="F576" s="82"/>
      <c r="G576" s="98" t="s">
        <v>133</v>
      </c>
      <c r="H576" s="41">
        <f>H577</f>
        <v>297.60000000000002</v>
      </c>
      <c r="I576" s="41">
        <f>I577</f>
        <v>297.60000000000002</v>
      </c>
      <c r="J576" s="41">
        <f>J577</f>
        <v>297.60000000000002</v>
      </c>
    </row>
    <row r="577" spans="1:10" s="37" customFormat="1" ht="38.25">
      <c r="A577" s="27"/>
      <c r="B577" s="70"/>
      <c r="C577" s="16" t="s">
        <v>104</v>
      </c>
      <c r="D577" s="16" t="s">
        <v>99</v>
      </c>
      <c r="E577" s="80">
        <v>140323020</v>
      </c>
      <c r="F577" s="82" t="s">
        <v>211</v>
      </c>
      <c r="G577" s="98" t="s">
        <v>212</v>
      </c>
      <c r="H577" s="41">
        <v>297.60000000000002</v>
      </c>
      <c r="I577" s="41">
        <v>297.60000000000002</v>
      </c>
      <c r="J577" s="41">
        <v>297.60000000000002</v>
      </c>
    </row>
    <row r="578" spans="1:10" s="37" customFormat="1" ht="80.25" customHeight="1">
      <c r="A578" s="27"/>
      <c r="B578" s="70"/>
      <c r="C578" s="16" t="s">
        <v>104</v>
      </c>
      <c r="D578" s="16" t="s">
        <v>99</v>
      </c>
      <c r="E578" s="80">
        <v>140323025</v>
      </c>
      <c r="F578" s="82"/>
      <c r="G578" s="98" t="s">
        <v>437</v>
      </c>
      <c r="H578" s="41">
        <f>SUM(H579:H580)</f>
        <v>479.3</v>
      </c>
      <c r="I578" s="41">
        <f t="shared" ref="I578:J578" si="213">SUM(I579:I580)</f>
        <v>479.3</v>
      </c>
      <c r="J578" s="41">
        <f t="shared" si="213"/>
        <v>479.3</v>
      </c>
    </row>
    <row r="579" spans="1:10" s="37" customFormat="1" ht="38.25">
      <c r="A579" s="27"/>
      <c r="B579" s="70"/>
      <c r="C579" s="16" t="s">
        <v>104</v>
      </c>
      <c r="D579" s="16" t="s">
        <v>99</v>
      </c>
      <c r="E579" s="80">
        <v>140323025</v>
      </c>
      <c r="F579" s="82" t="s">
        <v>211</v>
      </c>
      <c r="G579" s="98" t="s">
        <v>212</v>
      </c>
      <c r="H579" s="41">
        <v>444.3</v>
      </c>
      <c r="I579" s="41">
        <v>444.3</v>
      </c>
      <c r="J579" s="41">
        <v>444.3</v>
      </c>
    </row>
    <row r="580" spans="1:10" s="37" customFormat="1" ht="14.25">
      <c r="A580" s="27"/>
      <c r="B580" s="70"/>
      <c r="C580" s="16" t="s">
        <v>104</v>
      </c>
      <c r="D580" s="16" t="s">
        <v>99</v>
      </c>
      <c r="E580" s="80">
        <v>140323025</v>
      </c>
      <c r="F580" s="82" t="s">
        <v>636</v>
      </c>
      <c r="G580" s="98" t="s">
        <v>637</v>
      </c>
      <c r="H580" s="41">
        <v>35</v>
      </c>
      <c r="I580" s="41">
        <v>35</v>
      </c>
      <c r="J580" s="41">
        <v>35</v>
      </c>
    </row>
    <row r="581" spans="1:10" s="37" customFormat="1" ht="53.25" customHeight="1">
      <c r="A581" s="27"/>
      <c r="B581" s="70"/>
      <c r="C581" s="16" t="s">
        <v>104</v>
      </c>
      <c r="D581" s="16" t="s">
        <v>99</v>
      </c>
      <c r="E581" s="80" t="s">
        <v>438</v>
      </c>
      <c r="F581" s="82"/>
      <c r="G581" s="98" t="s">
        <v>439</v>
      </c>
      <c r="H581" s="41">
        <f>H582</f>
        <v>153.19999999999999</v>
      </c>
      <c r="I581" s="41">
        <f>I582</f>
        <v>153.19999999999999</v>
      </c>
      <c r="J581" s="41">
        <f>J582</f>
        <v>153.19999999999999</v>
      </c>
    </row>
    <row r="582" spans="1:10" s="37" customFormat="1" ht="38.25">
      <c r="A582" s="27"/>
      <c r="B582" s="70"/>
      <c r="C582" s="16" t="s">
        <v>104</v>
      </c>
      <c r="D582" s="16" t="s">
        <v>99</v>
      </c>
      <c r="E582" s="80" t="s">
        <v>438</v>
      </c>
      <c r="F582" s="82" t="s">
        <v>211</v>
      </c>
      <c r="G582" s="98" t="s">
        <v>212</v>
      </c>
      <c r="H582" s="41">
        <f>90+63.2</f>
        <v>153.19999999999999</v>
      </c>
      <c r="I582" s="41">
        <f>90+63.2</f>
        <v>153.19999999999999</v>
      </c>
      <c r="J582" s="41">
        <f>90+63.2</f>
        <v>153.19999999999999</v>
      </c>
    </row>
    <row r="583" spans="1:10" s="37" customFormat="1" ht="38.25">
      <c r="A583" s="27"/>
      <c r="B583" s="70"/>
      <c r="C583" s="16" t="s">
        <v>104</v>
      </c>
      <c r="D583" s="16" t="s">
        <v>99</v>
      </c>
      <c r="E583" s="80">
        <v>140311080</v>
      </c>
      <c r="F583" s="82"/>
      <c r="G583" s="98" t="s">
        <v>440</v>
      </c>
      <c r="H583" s="41">
        <f>H584</f>
        <v>150.80000000000001</v>
      </c>
      <c r="I583" s="41">
        <f>I584</f>
        <v>150.80000000000001</v>
      </c>
      <c r="J583" s="41">
        <f>J584</f>
        <v>150.80000000000001</v>
      </c>
    </row>
    <row r="584" spans="1:10" s="37" customFormat="1" ht="38.25">
      <c r="A584" s="27"/>
      <c r="B584" s="70"/>
      <c r="C584" s="16" t="s">
        <v>104</v>
      </c>
      <c r="D584" s="16" t="s">
        <v>99</v>
      </c>
      <c r="E584" s="80">
        <v>140311080</v>
      </c>
      <c r="F584" s="82" t="s">
        <v>211</v>
      </c>
      <c r="G584" s="98" t="s">
        <v>212</v>
      </c>
      <c r="H584" s="39">
        <v>150.80000000000001</v>
      </c>
      <c r="I584" s="39">
        <v>150.80000000000001</v>
      </c>
      <c r="J584" s="39">
        <v>150.80000000000001</v>
      </c>
    </row>
    <row r="585" spans="1:10" s="37" customFormat="1" ht="14.25">
      <c r="A585" s="27"/>
      <c r="B585" s="70"/>
      <c r="C585" s="16" t="s">
        <v>104</v>
      </c>
      <c r="D585" s="16" t="s">
        <v>99</v>
      </c>
      <c r="E585" s="52" t="s">
        <v>76</v>
      </c>
      <c r="F585" s="16"/>
      <c r="G585" s="66" t="s">
        <v>46</v>
      </c>
      <c r="H585" s="41">
        <f>H586</f>
        <v>9055.9</v>
      </c>
      <c r="I585" s="41">
        <f>I586</f>
        <v>8745.1999999999989</v>
      </c>
      <c r="J585" s="41">
        <f>J586</f>
        <v>8745.1999999999989</v>
      </c>
    </row>
    <row r="586" spans="1:10" s="37" customFormat="1" ht="63.75">
      <c r="A586" s="27"/>
      <c r="B586" s="70"/>
      <c r="C586" s="16" t="s">
        <v>104</v>
      </c>
      <c r="D586" s="16" t="s">
        <v>99</v>
      </c>
      <c r="E586" s="80">
        <v>190022200</v>
      </c>
      <c r="F586" s="82"/>
      <c r="G586" s="98" t="s">
        <v>441</v>
      </c>
      <c r="H586" s="41">
        <f>SUM(H587:H589)</f>
        <v>9055.9</v>
      </c>
      <c r="I586" s="41">
        <f t="shared" ref="I586:J586" si="214">SUM(I587:I589)</f>
        <v>8745.1999999999989</v>
      </c>
      <c r="J586" s="41">
        <f t="shared" si="214"/>
        <v>8745.1999999999989</v>
      </c>
    </row>
    <row r="587" spans="1:10" s="37" customFormat="1" ht="38.25">
      <c r="A587" s="27"/>
      <c r="B587" s="70"/>
      <c r="C587" s="16" t="s">
        <v>104</v>
      </c>
      <c r="D587" s="16" t="s">
        <v>99</v>
      </c>
      <c r="E587" s="80">
        <v>190022200</v>
      </c>
      <c r="F587" s="16" t="s">
        <v>62</v>
      </c>
      <c r="G587" s="55" t="s">
        <v>63</v>
      </c>
      <c r="H587" s="41">
        <f>8258.3+301.7</f>
        <v>8560</v>
      </c>
      <c r="I587" s="41">
        <v>8258.2999999999993</v>
      </c>
      <c r="J587" s="41">
        <v>8258.2999999999993</v>
      </c>
    </row>
    <row r="588" spans="1:10" s="37" customFormat="1" ht="38.25">
      <c r="A588" s="27"/>
      <c r="B588" s="70"/>
      <c r="C588" s="16" t="s">
        <v>104</v>
      </c>
      <c r="D588" s="16" t="s">
        <v>99</v>
      </c>
      <c r="E588" s="80">
        <v>190022200</v>
      </c>
      <c r="F588" s="82" t="s">
        <v>211</v>
      </c>
      <c r="G588" s="98" t="s">
        <v>212</v>
      </c>
      <c r="H588" s="41">
        <v>486.9</v>
      </c>
      <c r="I588" s="41">
        <v>486.9</v>
      </c>
      <c r="J588" s="41">
        <v>486.9</v>
      </c>
    </row>
    <row r="589" spans="1:10" s="37" customFormat="1" ht="38.25">
      <c r="A589" s="27"/>
      <c r="B589" s="70"/>
      <c r="C589" s="16" t="s">
        <v>104</v>
      </c>
      <c r="D589" s="16" t="s">
        <v>99</v>
      </c>
      <c r="E589" s="80">
        <v>190022200</v>
      </c>
      <c r="F589" s="82" t="s">
        <v>260</v>
      </c>
      <c r="G589" s="98" t="s">
        <v>249</v>
      </c>
      <c r="H589" s="41">
        <v>9</v>
      </c>
      <c r="I589" s="41">
        <v>0</v>
      </c>
      <c r="J589" s="41">
        <v>0</v>
      </c>
    </row>
    <row r="590" spans="1:10" ht="15.75">
      <c r="A590" s="3"/>
      <c r="B590" s="91"/>
      <c r="C590" s="4" t="s">
        <v>110</v>
      </c>
      <c r="D590" s="3"/>
      <c r="E590" s="3"/>
      <c r="F590" s="3"/>
      <c r="G590" s="49" t="s">
        <v>111</v>
      </c>
      <c r="H590" s="92">
        <f>H591+H597</f>
        <v>13989.3</v>
      </c>
      <c r="I590" s="92">
        <f>I591+I597</f>
        <v>13989.3</v>
      </c>
      <c r="J590" s="92">
        <f>J591+J597</f>
        <v>13989.3</v>
      </c>
    </row>
    <row r="591" spans="1:10" ht="15.75">
      <c r="A591" s="3"/>
      <c r="B591" s="91"/>
      <c r="C591" s="35" t="s">
        <v>110</v>
      </c>
      <c r="D591" s="35" t="s">
        <v>93</v>
      </c>
      <c r="E591" s="35"/>
      <c r="F591" s="35"/>
      <c r="G591" s="45" t="s">
        <v>116</v>
      </c>
      <c r="H591" s="93">
        <f t="shared" ref="H591:J593" si="215">H592</f>
        <v>972</v>
      </c>
      <c r="I591" s="93">
        <f t="shared" si="215"/>
        <v>972</v>
      </c>
      <c r="J591" s="93">
        <f t="shared" si="215"/>
        <v>972</v>
      </c>
    </row>
    <row r="592" spans="1:10" ht="77.25">
      <c r="A592" s="3"/>
      <c r="B592" s="91"/>
      <c r="C592" s="82" t="s">
        <v>110</v>
      </c>
      <c r="D592" s="82" t="s">
        <v>93</v>
      </c>
      <c r="E592" s="21" t="s">
        <v>73</v>
      </c>
      <c r="F592" s="35"/>
      <c r="G592" s="64" t="s">
        <v>575</v>
      </c>
      <c r="H592" s="96">
        <f t="shared" si="215"/>
        <v>972</v>
      </c>
      <c r="I592" s="96">
        <f t="shared" si="215"/>
        <v>972</v>
      </c>
      <c r="J592" s="96">
        <f t="shared" si="215"/>
        <v>972</v>
      </c>
    </row>
    <row r="593" spans="1:10" ht="27.75" customHeight="1">
      <c r="A593" s="3"/>
      <c r="B593" s="91"/>
      <c r="C593" s="47" t="s">
        <v>110</v>
      </c>
      <c r="D593" s="47" t="s">
        <v>93</v>
      </c>
      <c r="E593" s="52" t="s">
        <v>429</v>
      </c>
      <c r="F593" s="82"/>
      <c r="G593" s="46" t="s">
        <v>428</v>
      </c>
      <c r="H593" s="41">
        <f>H594</f>
        <v>972</v>
      </c>
      <c r="I593" s="41">
        <f t="shared" si="215"/>
        <v>972</v>
      </c>
      <c r="J593" s="41">
        <f t="shared" si="215"/>
        <v>972</v>
      </c>
    </row>
    <row r="594" spans="1:10" ht="26.25">
      <c r="A594" s="3"/>
      <c r="B594" s="91"/>
      <c r="C594" s="16" t="s">
        <v>110</v>
      </c>
      <c r="D594" s="16" t="s">
        <v>93</v>
      </c>
      <c r="E594" s="21" t="s">
        <v>430</v>
      </c>
      <c r="F594" s="21"/>
      <c r="G594" s="97" t="s">
        <v>470</v>
      </c>
      <c r="H594" s="41">
        <v>972</v>
      </c>
      <c r="I594" s="41">
        <v>972</v>
      </c>
      <c r="J594" s="41">
        <v>972</v>
      </c>
    </row>
    <row r="595" spans="1:10" ht="102">
      <c r="A595" s="3"/>
      <c r="B595" s="91"/>
      <c r="C595" s="16" t="s">
        <v>110</v>
      </c>
      <c r="D595" s="16" t="s">
        <v>93</v>
      </c>
      <c r="E595" s="80">
        <v>140210560</v>
      </c>
      <c r="F595" s="82"/>
      <c r="G595" s="98" t="s">
        <v>182</v>
      </c>
      <c r="H595" s="41">
        <f>H596</f>
        <v>972</v>
      </c>
      <c r="I595" s="41">
        <f>I596</f>
        <v>972</v>
      </c>
      <c r="J595" s="41">
        <f>J596</f>
        <v>972</v>
      </c>
    </row>
    <row r="596" spans="1:10" ht="25.5">
      <c r="A596" s="3"/>
      <c r="B596" s="91"/>
      <c r="C596" s="16" t="s">
        <v>110</v>
      </c>
      <c r="D596" s="16" t="s">
        <v>93</v>
      </c>
      <c r="E596" s="80">
        <v>140210560</v>
      </c>
      <c r="F596" s="82" t="s">
        <v>279</v>
      </c>
      <c r="G596" s="98" t="s">
        <v>280</v>
      </c>
      <c r="H596" s="41">
        <f>1026-54</f>
        <v>972</v>
      </c>
      <c r="I596" s="41">
        <f t="shared" ref="I596:J596" si="216">1026-54</f>
        <v>972</v>
      </c>
      <c r="J596" s="41">
        <f t="shared" si="216"/>
        <v>972</v>
      </c>
    </row>
    <row r="597" spans="1:10" ht="14.25">
      <c r="A597" s="1"/>
      <c r="B597" s="25"/>
      <c r="C597" s="35" t="s">
        <v>110</v>
      </c>
      <c r="D597" s="35" t="s">
        <v>94</v>
      </c>
      <c r="E597" s="35"/>
      <c r="F597" s="38"/>
      <c r="G597" s="50" t="s">
        <v>13</v>
      </c>
      <c r="H597" s="42">
        <f t="shared" ref="H597:J600" si="217">H598</f>
        <v>13017.3</v>
      </c>
      <c r="I597" s="42">
        <f t="shared" si="217"/>
        <v>13017.3</v>
      </c>
      <c r="J597" s="42">
        <f t="shared" si="217"/>
        <v>13017.3</v>
      </c>
    </row>
    <row r="598" spans="1:10" ht="76.5">
      <c r="A598" s="1"/>
      <c r="B598" s="25"/>
      <c r="C598" s="16" t="s">
        <v>110</v>
      </c>
      <c r="D598" s="16" t="s">
        <v>94</v>
      </c>
      <c r="E598" s="21" t="s">
        <v>73</v>
      </c>
      <c r="F598" s="35"/>
      <c r="G598" s="64" t="s">
        <v>575</v>
      </c>
      <c r="H598" s="96">
        <f t="shared" si="217"/>
        <v>13017.3</v>
      </c>
      <c r="I598" s="96">
        <f t="shared" si="217"/>
        <v>13017.3</v>
      </c>
      <c r="J598" s="96">
        <f t="shared" si="217"/>
        <v>13017.3</v>
      </c>
    </row>
    <row r="599" spans="1:10" ht="25.5">
      <c r="A599" s="1"/>
      <c r="B599" s="25"/>
      <c r="C599" s="16" t="s">
        <v>110</v>
      </c>
      <c r="D599" s="16" t="s">
        <v>94</v>
      </c>
      <c r="E599" s="52" t="s">
        <v>74</v>
      </c>
      <c r="F599" s="35"/>
      <c r="G599" s="46" t="s">
        <v>388</v>
      </c>
      <c r="H599" s="93">
        <f t="shared" si="217"/>
        <v>13017.3</v>
      </c>
      <c r="I599" s="93">
        <f t="shared" si="217"/>
        <v>13017.3</v>
      </c>
      <c r="J599" s="93">
        <f t="shared" si="217"/>
        <v>13017.3</v>
      </c>
    </row>
    <row r="600" spans="1:10" ht="25.5">
      <c r="A600" s="1"/>
      <c r="B600" s="25"/>
      <c r="C600" s="16" t="s">
        <v>110</v>
      </c>
      <c r="D600" s="16" t="s">
        <v>94</v>
      </c>
      <c r="E600" s="21" t="s">
        <v>283</v>
      </c>
      <c r="F600" s="21"/>
      <c r="G600" s="97" t="s">
        <v>385</v>
      </c>
      <c r="H600" s="39">
        <f t="shared" si="217"/>
        <v>13017.3</v>
      </c>
      <c r="I600" s="39">
        <f t="shared" si="217"/>
        <v>13017.3</v>
      </c>
      <c r="J600" s="39">
        <f t="shared" si="217"/>
        <v>13017.3</v>
      </c>
    </row>
    <row r="601" spans="1:10" ht="76.5">
      <c r="A601" s="1"/>
      <c r="B601" s="25"/>
      <c r="C601" s="16" t="s">
        <v>110</v>
      </c>
      <c r="D601" s="16" t="s">
        <v>94</v>
      </c>
      <c r="E601" s="57" t="s">
        <v>387</v>
      </c>
      <c r="F601" s="21"/>
      <c r="G601" s="98" t="s">
        <v>386</v>
      </c>
      <c r="H601" s="94">
        <f>H602+H603</f>
        <v>13017.3</v>
      </c>
      <c r="I601" s="94">
        <f>I602+I603</f>
        <v>13017.3</v>
      </c>
      <c r="J601" s="94">
        <f>J602+J603</f>
        <v>13017.3</v>
      </c>
    </row>
    <row r="602" spans="1:10" ht="38.25">
      <c r="A602" s="1"/>
      <c r="B602" s="25"/>
      <c r="C602" s="16" t="s">
        <v>110</v>
      </c>
      <c r="D602" s="16" t="s">
        <v>94</v>
      </c>
      <c r="E602" s="57" t="s">
        <v>387</v>
      </c>
      <c r="F602" s="82" t="s">
        <v>211</v>
      </c>
      <c r="G602" s="98" t="s">
        <v>212</v>
      </c>
      <c r="H602" s="94">
        <v>330</v>
      </c>
      <c r="I602" s="94">
        <v>330</v>
      </c>
      <c r="J602" s="94">
        <v>330</v>
      </c>
    </row>
    <row r="603" spans="1:10" ht="38.25">
      <c r="A603" s="1"/>
      <c r="B603" s="25"/>
      <c r="C603" s="16" t="s">
        <v>110</v>
      </c>
      <c r="D603" s="16" t="s">
        <v>94</v>
      </c>
      <c r="E603" s="57" t="s">
        <v>387</v>
      </c>
      <c r="F603" s="82" t="s">
        <v>260</v>
      </c>
      <c r="G603" s="98" t="s">
        <v>249</v>
      </c>
      <c r="H603" s="94">
        <v>12687.3</v>
      </c>
      <c r="I603" s="94">
        <v>12687.3</v>
      </c>
      <c r="J603" s="94">
        <v>12687.3</v>
      </c>
    </row>
    <row r="604" spans="1:10" s="8" customFormat="1" ht="108">
      <c r="A604" s="3">
        <v>5</v>
      </c>
      <c r="B604" s="91">
        <v>938</v>
      </c>
      <c r="C604" s="13"/>
      <c r="D604" s="13"/>
      <c r="E604" s="13"/>
      <c r="F604" s="13"/>
      <c r="G604" s="14" t="s">
        <v>175</v>
      </c>
      <c r="H604" s="92">
        <f>H605+H612+H660+H704</f>
        <v>134604.20000000001</v>
      </c>
      <c r="I604" s="92">
        <f>I605+I612+I660+I704</f>
        <v>104802.6</v>
      </c>
      <c r="J604" s="92">
        <f>J605+J612+J660+J704</f>
        <v>106002.6</v>
      </c>
    </row>
    <row r="605" spans="1:10" s="8" customFormat="1" ht="45">
      <c r="A605" s="3"/>
      <c r="B605" s="91"/>
      <c r="C605" s="4" t="s">
        <v>93</v>
      </c>
      <c r="D605" s="3"/>
      <c r="E605" s="3"/>
      <c r="F605" s="3"/>
      <c r="G605" s="49" t="s">
        <v>98</v>
      </c>
      <c r="H605" s="92">
        <f>H606</f>
        <v>34</v>
      </c>
      <c r="I605" s="92">
        <f t="shared" ref="I605:J606" si="218">I606</f>
        <v>34</v>
      </c>
      <c r="J605" s="92">
        <f t="shared" si="218"/>
        <v>34</v>
      </c>
    </row>
    <row r="606" spans="1:10" s="8" customFormat="1" ht="39">
      <c r="A606" s="3"/>
      <c r="B606" s="91"/>
      <c r="C606" s="28" t="s">
        <v>93</v>
      </c>
      <c r="D606" s="28" t="s">
        <v>121</v>
      </c>
      <c r="E606" s="28"/>
      <c r="F606" s="34"/>
      <c r="G606" s="46" t="s">
        <v>22</v>
      </c>
      <c r="H606" s="40">
        <f>H607</f>
        <v>34</v>
      </c>
      <c r="I606" s="40">
        <f t="shared" si="218"/>
        <v>34</v>
      </c>
      <c r="J606" s="40">
        <f t="shared" si="218"/>
        <v>34</v>
      </c>
    </row>
    <row r="607" spans="1:10" s="8" customFormat="1" ht="90">
      <c r="A607" s="3"/>
      <c r="B607" s="91"/>
      <c r="C607" s="21" t="s">
        <v>93</v>
      </c>
      <c r="D607" s="21" t="s">
        <v>121</v>
      </c>
      <c r="E607" s="73" t="s">
        <v>71</v>
      </c>
      <c r="F607" s="16"/>
      <c r="G607" s="53" t="s">
        <v>586</v>
      </c>
      <c r="H607" s="96">
        <f t="shared" ref="H607:J610" si="219">H608</f>
        <v>34</v>
      </c>
      <c r="I607" s="96">
        <f t="shared" si="219"/>
        <v>34</v>
      </c>
      <c r="J607" s="96">
        <f t="shared" si="219"/>
        <v>34</v>
      </c>
    </row>
    <row r="608" spans="1:10" s="8" customFormat="1" ht="51">
      <c r="A608" s="3"/>
      <c r="B608" s="91"/>
      <c r="C608" s="21" t="s">
        <v>93</v>
      </c>
      <c r="D608" s="21" t="s">
        <v>121</v>
      </c>
      <c r="E608" s="52" t="s">
        <v>72</v>
      </c>
      <c r="F608" s="16"/>
      <c r="G608" s="60" t="s">
        <v>187</v>
      </c>
      <c r="H608" s="58">
        <f t="shared" si="219"/>
        <v>34</v>
      </c>
      <c r="I608" s="58">
        <f t="shared" si="219"/>
        <v>34</v>
      </c>
      <c r="J608" s="58">
        <f t="shared" si="219"/>
        <v>34</v>
      </c>
    </row>
    <row r="609" spans="1:10" s="8" customFormat="1" ht="38.25">
      <c r="A609" s="3"/>
      <c r="B609" s="91"/>
      <c r="C609" s="21" t="s">
        <v>93</v>
      </c>
      <c r="D609" s="21" t="s">
        <v>121</v>
      </c>
      <c r="E609" s="21" t="s">
        <v>226</v>
      </c>
      <c r="F609" s="82"/>
      <c r="G609" s="98" t="s">
        <v>337</v>
      </c>
      <c r="H609" s="41">
        <f t="shared" si="219"/>
        <v>34</v>
      </c>
      <c r="I609" s="41">
        <f t="shared" si="219"/>
        <v>34</v>
      </c>
      <c r="J609" s="41">
        <f t="shared" si="219"/>
        <v>34</v>
      </c>
    </row>
    <row r="610" spans="1:10" s="8" customFormat="1" ht="63.75">
      <c r="A610" s="3"/>
      <c r="B610" s="91"/>
      <c r="C610" s="21" t="s">
        <v>93</v>
      </c>
      <c r="D610" s="21" t="s">
        <v>121</v>
      </c>
      <c r="E610" s="21" t="s">
        <v>517</v>
      </c>
      <c r="F610" s="16"/>
      <c r="G610" s="98" t="s">
        <v>338</v>
      </c>
      <c r="H610" s="41">
        <f t="shared" si="219"/>
        <v>34</v>
      </c>
      <c r="I610" s="41">
        <f t="shared" si="219"/>
        <v>34</v>
      </c>
      <c r="J610" s="41">
        <f t="shared" si="219"/>
        <v>34</v>
      </c>
    </row>
    <row r="611" spans="1:10" s="8" customFormat="1" ht="25.5">
      <c r="A611" s="3"/>
      <c r="B611" s="91"/>
      <c r="C611" s="21" t="s">
        <v>93</v>
      </c>
      <c r="D611" s="21" t="s">
        <v>121</v>
      </c>
      <c r="E611" s="21" t="s">
        <v>517</v>
      </c>
      <c r="F611" s="82" t="s">
        <v>64</v>
      </c>
      <c r="G611" s="55" t="s">
        <v>130</v>
      </c>
      <c r="H611" s="41">
        <v>34</v>
      </c>
      <c r="I611" s="41">
        <v>34</v>
      </c>
      <c r="J611" s="41">
        <v>34</v>
      </c>
    </row>
    <row r="612" spans="1:10" ht="15.75">
      <c r="A612" s="3"/>
      <c r="B612" s="91"/>
      <c r="C612" s="4" t="s">
        <v>104</v>
      </c>
      <c r="D612" s="3"/>
      <c r="E612" s="3"/>
      <c r="F612" s="3"/>
      <c r="G612" s="49" t="s">
        <v>105</v>
      </c>
      <c r="H612" s="92">
        <f>H613+H629</f>
        <v>30172.1</v>
      </c>
      <c r="I612" s="92">
        <f>I613+I629</f>
        <v>24334.199999999997</v>
      </c>
      <c r="J612" s="92">
        <f>J613+J629</f>
        <v>24334.199999999997</v>
      </c>
    </row>
    <row r="613" spans="1:10" s="37" customFormat="1" ht="14.25">
      <c r="A613" s="27"/>
      <c r="B613" s="70"/>
      <c r="C613" s="35" t="s">
        <v>104</v>
      </c>
      <c r="D613" s="35" t="s">
        <v>93</v>
      </c>
      <c r="E613" s="35"/>
      <c r="F613" s="35"/>
      <c r="G613" s="45" t="s">
        <v>156</v>
      </c>
      <c r="H613" s="42">
        <f>H614+H626</f>
        <v>17827.099999999999</v>
      </c>
      <c r="I613" s="42">
        <f>I614+I626</f>
        <v>16606.8</v>
      </c>
      <c r="J613" s="42">
        <f>J614+J626</f>
        <v>16606.8</v>
      </c>
    </row>
    <row r="614" spans="1:10" s="37" customFormat="1" ht="90">
      <c r="A614" s="27"/>
      <c r="B614" s="70"/>
      <c r="C614" s="16" t="s">
        <v>104</v>
      </c>
      <c r="D614" s="82" t="s">
        <v>93</v>
      </c>
      <c r="E614" s="73" t="s">
        <v>59</v>
      </c>
      <c r="F614" s="35"/>
      <c r="G614" s="53" t="s">
        <v>576</v>
      </c>
      <c r="H614" s="65">
        <f t="shared" ref="H614:J614" si="220">H615</f>
        <v>17727.099999999999</v>
      </c>
      <c r="I614" s="65">
        <f t="shared" si="220"/>
        <v>16606.8</v>
      </c>
      <c r="J614" s="65">
        <f t="shared" si="220"/>
        <v>16606.8</v>
      </c>
    </row>
    <row r="615" spans="1:10" s="37" customFormat="1" ht="25.5">
      <c r="A615" s="27"/>
      <c r="B615" s="70"/>
      <c r="C615" s="16" t="s">
        <v>104</v>
      </c>
      <c r="D615" s="82" t="s">
        <v>93</v>
      </c>
      <c r="E615" s="52" t="s">
        <v>60</v>
      </c>
      <c r="F615" s="35"/>
      <c r="G615" s="48" t="s">
        <v>171</v>
      </c>
      <c r="H615" s="58">
        <f>H616+H623</f>
        <v>17727.099999999999</v>
      </c>
      <c r="I615" s="58">
        <f t="shared" ref="I615:J615" si="221">I616+I623</f>
        <v>16606.8</v>
      </c>
      <c r="J615" s="58">
        <f t="shared" si="221"/>
        <v>16606.8</v>
      </c>
    </row>
    <row r="616" spans="1:10" s="37" customFormat="1" ht="25.5">
      <c r="A616" s="27"/>
      <c r="B616" s="70"/>
      <c r="C616" s="16" t="s">
        <v>104</v>
      </c>
      <c r="D616" s="82" t="s">
        <v>93</v>
      </c>
      <c r="E616" s="21" t="s">
        <v>252</v>
      </c>
      <c r="F616" s="21"/>
      <c r="G616" s="101" t="s">
        <v>443</v>
      </c>
      <c r="H616" s="39">
        <f>H617+H619+H621</f>
        <v>17306.8</v>
      </c>
      <c r="I616" s="39">
        <f>I617+I619+I621</f>
        <v>16606.8</v>
      </c>
      <c r="J616" s="39">
        <f>J617+J619+J621</f>
        <v>16606.8</v>
      </c>
    </row>
    <row r="617" spans="1:10" s="20" customFormat="1" ht="25.5" customHeight="1">
      <c r="A617" s="18"/>
      <c r="B617" s="71"/>
      <c r="C617" s="16" t="s">
        <v>104</v>
      </c>
      <c r="D617" s="82" t="s">
        <v>93</v>
      </c>
      <c r="E617" s="74">
        <v>210221100</v>
      </c>
      <c r="F617" s="16"/>
      <c r="G617" s="185" t="s">
        <v>173</v>
      </c>
      <c r="H617" s="39">
        <f>H618</f>
        <v>12184.2</v>
      </c>
      <c r="I617" s="39">
        <f>I618</f>
        <v>11484.2</v>
      </c>
      <c r="J617" s="39">
        <f>J618</f>
        <v>11484.2</v>
      </c>
    </row>
    <row r="618" spans="1:10">
      <c r="A618" s="1"/>
      <c r="B618" s="25"/>
      <c r="C618" s="16" t="s">
        <v>104</v>
      </c>
      <c r="D618" s="82" t="s">
        <v>93</v>
      </c>
      <c r="E618" s="74">
        <v>210221100</v>
      </c>
      <c r="F618" s="21" t="s">
        <v>225</v>
      </c>
      <c r="G618" s="98" t="s">
        <v>224</v>
      </c>
      <c r="H618" s="1">
        <f>11484.2+700</f>
        <v>12184.2</v>
      </c>
      <c r="I618" s="1">
        <v>11484.2</v>
      </c>
      <c r="J618" s="1">
        <v>11484.2</v>
      </c>
    </row>
    <row r="619" spans="1:10" ht="76.5">
      <c r="A619" s="1"/>
      <c r="B619" s="25"/>
      <c r="C619" s="16" t="s">
        <v>104</v>
      </c>
      <c r="D619" s="82" t="s">
        <v>93</v>
      </c>
      <c r="E619" s="74">
        <v>210210690</v>
      </c>
      <c r="F619" s="21"/>
      <c r="G619" s="98" t="s">
        <v>314</v>
      </c>
      <c r="H619" s="39">
        <f>H620</f>
        <v>5071.3999999999996</v>
      </c>
      <c r="I619" s="39">
        <f>I620</f>
        <v>5071.3999999999996</v>
      </c>
      <c r="J619" s="39">
        <f>J620</f>
        <v>5071.3999999999996</v>
      </c>
    </row>
    <row r="620" spans="1:10">
      <c r="A620" s="1"/>
      <c r="B620" s="25"/>
      <c r="C620" s="16" t="s">
        <v>104</v>
      </c>
      <c r="D620" s="82" t="s">
        <v>93</v>
      </c>
      <c r="E620" s="74">
        <v>210210690</v>
      </c>
      <c r="F620" s="21" t="s">
        <v>225</v>
      </c>
      <c r="G620" s="98" t="s">
        <v>224</v>
      </c>
      <c r="H620" s="132">
        <v>5071.3999999999996</v>
      </c>
      <c r="I620" s="132">
        <v>5071.3999999999996</v>
      </c>
      <c r="J620" s="132">
        <v>5071.3999999999996</v>
      </c>
    </row>
    <row r="621" spans="1:10" ht="63.75">
      <c r="A621" s="1"/>
      <c r="B621" s="25"/>
      <c r="C621" s="16" t="s">
        <v>104</v>
      </c>
      <c r="D621" s="82" t="s">
        <v>93</v>
      </c>
      <c r="E621" s="74" t="s">
        <v>444</v>
      </c>
      <c r="F621" s="82"/>
      <c r="G621" s="98" t="s">
        <v>315</v>
      </c>
      <c r="H621" s="39">
        <f>SUM(H622:H622)</f>
        <v>51.2</v>
      </c>
      <c r="I621" s="39">
        <f>SUM(I622:I622)</f>
        <v>51.2</v>
      </c>
      <c r="J621" s="39">
        <f>SUM(J622:J622)</f>
        <v>51.2</v>
      </c>
    </row>
    <row r="622" spans="1:10">
      <c r="A622" s="1"/>
      <c r="B622" s="25"/>
      <c r="C622" s="82" t="s">
        <v>104</v>
      </c>
      <c r="D622" s="82" t="s">
        <v>93</v>
      </c>
      <c r="E622" s="74" t="s">
        <v>444</v>
      </c>
      <c r="F622" s="21" t="s">
        <v>225</v>
      </c>
      <c r="G622" s="98" t="s">
        <v>224</v>
      </c>
      <c r="H622" s="39">
        <v>51.2</v>
      </c>
      <c r="I622" s="39">
        <v>51.2</v>
      </c>
      <c r="J622" s="39">
        <v>51.2</v>
      </c>
    </row>
    <row r="623" spans="1:10" s="231" customFormat="1" ht="76.5">
      <c r="A623" s="1"/>
      <c r="B623" s="25"/>
      <c r="C623" s="16" t="s">
        <v>104</v>
      </c>
      <c r="D623" s="195" t="s">
        <v>93</v>
      </c>
      <c r="E623" s="21" t="s">
        <v>762</v>
      </c>
      <c r="F623" s="35"/>
      <c r="G623" s="169" t="s">
        <v>763</v>
      </c>
      <c r="H623" s="41">
        <f>H624</f>
        <v>420.3</v>
      </c>
      <c r="I623" s="41">
        <f t="shared" ref="I623:J623" si="222">I624+I626</f>
        <v>0</v>
      </c>
      <c r="J623" s="41">
        <f t="shared" si="222"/>
        <v>0</v>
      </c>
    </row>
    <row r="624" spans="1:10" s="231" customFormat="1" ht="63.75">
      <c r="A624" s="1"/>
      <c r="B624" s="25"/>
      <c r="C624" s="16" t="s">
        <v>104</v>
      </c>
      <c r="D624" s="195" t="s">
        <v>93</v>
      </c>
      <c r="E624" s="133" t="s">
        <v>764</v>
      </c>
      <c r="F624" s="21"/>
      <c r="G624" s="124" t="s">
        <v>765</v>
      </c>
      <c r="H624" s="39">
        <f>H625</f>
        <v>420.3</v>
      </c>
      <c r="I624" s="39">
        <f t="shared" ref="I624:J624" si="223">I625</f>
        <v>0</v>
      </c>
      <c r="J624" s="39">
        <f t="shared" si="223"/>
        <v>0</v>
      </c>
    </row>
    <row r="625" spans="1:10" s="231" customFormat="1">
      <c r="A625" s="1"/>
      <c r="B625" s="25"/>
      <c r="C625" s="16" t="s">
        <v>104</v>
      </c>
      <c r="D625" s="195" t="s">
        <v>93</v>
      </c>
      <c r="E625" s="133" t="s">
        <v>764</v>
      </c>
      <c r="F625" s="21" t="s">
        <v>225</v>
      </c>
      <c r="G625" s="169" t="s">
        <v>224</v>
      </c>
      <c r="H625" s="39">
        <v>420.3</v>
      </c>
      <c r="I625" s="39">
        <v>0</v>
      </c>
      <c r="J625" s="39">
        <v>0</v>
      </c>
    </row>
    <row r="626" spans="1:10" ht="38.25">
      <c r="A626" s="1"/>
      <c r="B626" s="25"/>
      <c r="C626" s="82" t="s">
        <v>104</v>
      </c>
      <c r="D626" s="82" t="s">
        <v>93</v>
      </c>
      <c r="E626" s="82" t="s">
        <v>24</v>
      </c>
      <c r="F626" s="82"/>
      <c r="G626" s="99" t="s">
        <v>38</v>
      </c>
      <c r="H626" s="41">
        <f>H627</f>
        <v>100</v>
      </c>
      <c r="I626" s="41">
        <f t="shared" ref="I626:J626" si="224">I627</f>
        <v>0</v>
      </c>
      <c r="J626" s="41">
        <f t="shared" si="224"/>
        <v>0</v>
      </c>
    </row>
    <row r="627" spans="1:10" ht="51">
      <c r="A627" s="1"/>
      <c r="B627" s="25"/>
      <c r="C627" s="16" t="s">
        <v>104</v>
      </c>
      <c r="D627" s="82" t="s">
        <v>93</v>
      </c>
      <c r="E627" s="82" t="s">
        <v>572</v>
      </c>
      <c r="F627" s="16"/>
      <c r="G627" s="54" t="s">
        <v>570</v>
      </c>
      <c r="H627" s="41">
        <f>SUM(H628:H628)</f>
        <v>100</v>
      </c>
      <c r="I627" s="41">
        <f>SUM(I628:I628)</f>
        <v>0</v>
      </c>
      <c r="J627" s="41">
        <f>SUM(J628:J628)</f>
        <v>0</v>
      </c>
    </row>
    <row r="628" spans="1:10">
      <c r="A628" s="1"/>
      <c r="B628" s="25"/>
      <c r="C628" s="16" t="s">
        <v>104</v>
      </c>
      <c r="D628" s="82" t="s">
        <v>93</v>
      </c>
      <c r="E628" s="82" t="s">
        <v>572</v>
      </c>
      <c r="F628" s="21" t="s">
        <v>225</v>
      </c>
      <c r="G628" s="98" t="s">
        <v>224</v>
      </c>
      <c r="H628" s="39">
        <v>100</v>
      </c>
      <c r="I628" s="39">
        <v>0</v>
      </c>
      <c r="J628" s="39">
        <v>0</v>
      </c>
    </row>
    <row r="629" spans="1:10" s="37" customFormat="1" ht="14.25">
      <c r="A629" s="27"/>
      <c r="B629" s="70"/>
      <c r="C629" s="35" t="s">
        <v>104</v>
      </c>
      <c r="D629" s="35" t="s">
        <v>104</v>
      </c>
      <c r="E629" s="35"/>
      <c r="F629" s="35"/>
      <c r="G629" s="46" t="s">
        <v>155</v>
      </c>
      <c r="H629" s="42">
        <f>H630+H649</f>
        <v>12345</v>
      </c>
      <c r="I629" s="42">
        <f t="shared" ref="I629:J629" si="225">I630+I649</f>
        <v>7727.4</v>
      </c>
      <c r="J629" s="42">
        <f t="shared" si="225"/>
        <v>7727.4</v>
      </c>
    </row>
    <row r="630" spans="1:10" s="37" customFormat="1" ht="90">
      <c r="A630" s="27"/>
      <c r="B630" s="70"/>
      <c r="C630" s="16" t="s">
        <v>104</v>
      </c>
      <c r="D630" s="16" t="s">
        <v>104</v>
      </c>
      <c r="E630" s="73" t="s">
        <v>59</v>
      </c>
      <c r="F630" s="35"/>
      <c r="G630" s="53" t="s">
        <v>576</v>
      </c>
      <c r="H630" s="65">
        <f>H631</f>
        <v>12265</v>
      </c>
      <c r="I630" s="65">
        <f t="shared" ref="I630:J630" si="226">I631</f>
        <v>7677.4</v>
      </c>
      <c r="J630" s="65">
        <f t="shared" si="226"/>
        <v>7677.4</v>
      </c>
    </row>
    <row r="631" spans="1:10" ht="25.5">
      <c r="A631" s="1"/>
      <c r="B631" s="25"/>
      <c r="C631" s="16" t="s">
        <v>104</v>
      </c>
      <c r="D631" s="16" t="s">
        <v>104</v>
      </c>
      <c r="E631" s="52" t="s">
        <v>30</v>
      </c>
      <c r="F631" s="21"/>
      <c r="G631" s="48" t="s">
        <v>177</v>
      </c>
      <c r="H631" s="41">
        <f>H632+H641+H644</f>
        <v>12265</v>
      </c>
      <c r="I631" s="41">
        <f t="shared" ref="I631:J631" si="227">I632+I641+I644</f>
        <v>7677.4</v>
      </c>
      <c r="J631" s="41">
        <f t="shared" si="227"/>
        <v>7677.4</v>
      </c>
    </row>
    <row r="632" spans="1:10" ht="38.25">
      <c r="A632" s="1"/>
      <c r="B632" s="25"/>
      <c r="C632" s="16" t="s">
        <v>104</v>
      </c>
      <c r="D632" s="16" t="s">
        <v>104</v>
      </c>
      <c r="E632" s="21" t="s">
        <v>209</v>
      </c>
      <c r="F632" s="16"/>
      <c r="G632" s="101" t="s">
        <v>308</v>
      </c>
      <c r="H632" s="41">
        <f>H633+H635+H637+H639</f>
        <v>361.20000000000005</v>
      </c>
      <c r="I632" s="41">
        <f>I633+I635+I637+I639</f>
        <v>361.20000000000005</v>
      </c>
      <c r="J632" s="41">
        <f>J633+J635+J637+J639</f>
        <v>361.20000000000005</v>
      </c>
    </row>
    <row r="633" spans="1:10" ht="51">
      <c r="A633" s="1"/>
      <c r="B633" s="25"/>
      <c r="C633" s="16" t="s">
        <v>104</v>
      </c>
      <c r="D633" s="16" t="s">
        <v>104</v>
      </c>
      <c r="E633" s="135" t="s">
        <v>454</v>
      </c>
      <c r="F633" s="16"/>
      <c r="G633" s="100" t="s">
        <v>206</v>
      </c>
      <c r="H633" s="39">
        <f>H634</f>
        <v>6.6</v>
      </c>
      <c r="I633" s="39">
        <f>I634</f>
        <v>6.6</v>
      </c>
      <c r="J633" s="39">
        <f>J634</f>
        <v>6.6</v>
      </c>
    </row>
    <row r="634" spans="1:10" ht="38.25">
      <c r="A634" s="1"/>
      <c r="B634" s="25"/>
      <c r="C634" s="16" t="s">
        <v>104</v>
      </c>
      <c r="D634" s="16" t="s">
        <v>104</v>
      </c>
      <c r="E634" s="135" t="s">
        <v>454</v>
      </c>
      <c r="F634" s="82" t="s">
        <v>211</v>
      </c>
      <c r="G634" s="98" t="s">
        <v>212</v>
      </c>
      <c r="H634" s="41">
        <v>6.6</v>
      </c>
      <c r="I634" s="41">
        <v>6.6</v>
      </c>
      <c r="J634" s="41">
        <v>6.6</v>
      </c>
    </row>
    <row r="635" spans="1:10" ht="25.5">
      <c r="A635" s="1"/>
      <c r="B635" s="25"/>
      <c r="C635" s="16" t="s">
        <v>104</v>
      </c>
      <c r="D635" s="16" t="s">
        <v>104</v>
      </c>
      <c r="E635" s="135" t="s">
        <v>455</v>
      </c>
      <c r="F635" s="16"/>
      <c r="G635" s="98" t="s">
        <v>178</v>
      </c>
      <c r="H635" s="41">
        <f>H636</f>
        <v>289.60000000000002</v>
      </c>
      <c r="I635" s="41">
        <f>I636</f>
        <v>289.60000000000002</v>
      </c>
      <c r="J635" s="41">
        <f>J636</f>
        <v>289.60000000000002</v>
      </c>
    </row>
    <row r="636" spans="1:10" ht="38.25">
      <c r="A636" s="1"/>
      <c r="B636" s="25"/>
      <c r="C636" s="16" t="s">
        <v>104</v>
      </c>
      <c r="D636" s="16" t="s">
        <v>104</v>
      </c>
      <c r="E636" s="135" t="s">
        <v>455</v>
      </c>
      <c r="F636" s="82" t="s">
        <v>211</v>
      </c>
      <c r="G636" s="98" t="s">
        <v>212</v>
      </c>
      <c r="H636" s="41">
        <v>289.60000000000002</v>
      </c>
      <c r="I636" s="41">
        <v>289.60000000000002</v>
      </c>
      <c r="J636" s="41">
        <v>289.60000000000002</v>
      </c>
    </row>
    <row r="637" spans="1:10" ht="63.75">
      <c r="A637" s="1"/>
      <c r="B637" s="25"/>
      <c r="C637" s="16" t="s">
        <v>104</v>
      </c>
      <c r="D637" s="16" t="s">
        <v>104</v>
      </c>
      <c r="E637" s="135" t="s">
        <v>456</v>
      </c>
      <c r="F637" s="16"/>
      <c r="G637" s="98" t="s">
        <v>77</v>
      </c>
      <c r="H637" s="41">
        <f>H638</f>
        <v>15</v>
      </c>
      <c r="I637" s="41">
        <f>I638</f>
        <v>15</v>
      </c>
      <c r="J637" s="41">
        <f>J638</f>
        <v>15</v>
      </c>
    </row>
    <row r="638" spans="1:10" ht="38.25">
      <c r="A638" s="1"/>
      <c r="B638" s="25"/>
      <c r="C638" s="16" t="s">
        <v>104</v>
      </c>
      <c r="D638" s="16" t="s">
        <v>104</v>
      </c>
      <c r="E638" s="135" t="s">
        <v>456</v>
      </c>
      <c r="F638" s="82" t="s">
        <v>211</v>
      </c>
      <c r="G638" s="98" t="s">
        <v>212</v>
      </c>
      <c r="H638" s="41">
        <v>15</v>
      </c>
      <c r="I638" s="41">
        <v>15</v>
      </c>
      <c r="J638" s="41">
        <v>15</v>
      </c>
    </row>
    <row r="639" spans="1:10">
      <c r="A639" s="1"/>
      <c r="B639" s="25"/>
      <c r="C639" s="16" t="s">
        <v>104</v>
      </c>
      <c r="D639" s="16" t="s">
        <v>104</v>
      </c>
      <c r="E639" s="135" t="s">
        <v>457</v>
      </c>
      <c r="F639" s="82"/>
      <c r="G639" s="54" t="s">
        <v>374</v>
      </c>
      <c r="H639" s="41">
        <f>H640</f>
        <v>50</v>
      </c>
      <c r="I639" s="41">
        <f>I640</f>
        <v>50</v>
      </c>
      <c r="J639" s="41">
        <f>J640</f>
        <v>50</v>
      </c>
    </row>
    <row r="640" spans="1:10" ht="38.25">
      <c r="A640" s="1"/>
      <c r="B640" s="25"/>
      <c r="C640" s="16" t="s">
        <v>104</v>
      </c>
      <c r="D640" s="16" t="s">
        <v>104</v>
      </c>
      <c r="E640" s="135" t="s">
        <v>457</v>
      </c>
      <c r="F640" s="82" t="s">
        <v>211</v>
      </c>
      <c r="G640" s="98" t="s">
        <v>212</v>
      </c>
      <c r="H640" s="41">
        <v>50</v>
      </c>
      <c r="I640" s="41">
        <v>50</v>
      </c>
      <c r="J640" s="41">
        <v>50</v>
      </c>
    </row>
    <row r="641" spans="1:10" ht="76.5">
      <c r="A641" s="1"/>
      <c r="B641" s="25"/>
      <c r="C641" s="16" t="s">
        <v>104</v>
      </c>
      <c r="D641" s="16" t="s">
        <v>104</v>
      </c>
      <c r="E641" s="21" t="s">
        <v>258</v>
      </c>
      <c r="F641" s="16"/>
      <c r="G641" s="101" t="s">
        <v>259</v>
      </c>
      <c r="H641" s="41">
        <f t="shared" ref="H641:J642" si="228">H642</f>
        <v>11039.8</v>
      </c>
      <c r="I641" s="41">
        <f t="shared" si="228"/>
        <v>7316.2</v>
      </c>
      <c r="J641" s="41">
        <f t="shared" si="228"/>
        <v>7316.2</v>
      </c>
    </row>
    <row r="642" spans="1:10" ht="41.25" customHeight="1">
      <c r="A642" s="1"/>
      <c r="B642" s="25"/>
      <c r="C642" s="16" t="s">
        <v>104</v>
      </c>
      <c r="D642" s="16" t="s">
        <v>104</v>
      </c>
      <c r="E642" s="74">
        <v>230221100</v>
      </c>
      <c r="F642" s="16"/>
      <c r="G642" s="98" t="s">
        <v>0</v>
      </c>
      <c r="H642" s="41">
        <f t="shared" si="228"/>
        <v>11039.8</v>
      </c>
      <c r="I642" s="41">
        <f t="shared" si="228"/>
        <v>7316.2</v>
      </c>
      <c r="J642" s="41">
        <f t="shared" si="228"/>
        <v>7316.2</v>
      </c>
    </row>
    <row r="643" spans="1:10">
      <c r="A643" s="1"/>
      <c r="B643" s="25"/>
      <c r="C643" s="16" t="s">
        <v>104</v>
      </c>
      <c r="D643" s="16" t="s">
        <v>104</v>
      </c>
      <c r="E643" s="74">
        <v>230221100</v>
      </c>
      <c r="F643" s="82" t="s">
        <v>225</v>
      </c>
      <c r="G643" s="98" t="s">
        <v>224</v>
      </c>
      <c r="H643" s="41">
        <f>10339.8+700</f>
        <v>11039.8</v>
      </c>
      <c r="I643" s="41">
        <v>7316.2</v>
      </c>
      <c r="J643" s="41">
        <v>7316.2</v>
      </c>
    </row>
    <row r="644" spans="1:10" ht="63.75">
      <c r="A644" s="1"/>
      <c r="B644" s="25"/>
      <c r="C644" s="16" t="s">
        <v>104</v>
      </c>
      <c r="D644" s="16" t="s">
        <v>104</v>
      </c>
      <c r="E644" s="21" t="s">
        <v>460</v>
      </c>
      <c r="F644" s="82"/>
      <c r="G644" s="98" t="s">
        <v>459</v>
      </c>
      <c r="H644" s="41">
        <f>H645+H647</f>
        <v>864</v>
      </c>
      <c r="I644" s="41">
        <f t="shared" ref="I644:J644" si="229">I645+I647</f>
        <v>0</v>
      </c>
      <c r="J644" s="41">
        <f t="shared" si="229"/>
        <v>0</v>
      </c>
    </row>
    <row r="645" spans="1:10" ht="56.25" customHeight="1">
      <c r="A645" s="1"/>
      <c r="B645" s="25"/>
      <c r="C645" s="16" t="s">
        <v>104</v>
      </c>
      <c r="D645" s="16" t="s">
        <v>104</v>
      </c>
      <c r="E645" s="74">
        <v>230321210</v>
      </c>
      <c r="F645" s="82"/>
      <c r="G645" s="98" t="s">
        <v>458</v>
      </c>
      <c r="H645" s="41">
        <f t="shared" ref="H645:J645" si="230">H646</f>
        <v>90</v>
      </c>
      <c r="I645" s="41">
        <f t="shared" si="230"/>
        <v>0</v>
      </c>
      <c r="J645" s="41">
        <f t="shared" si="230"/>
        <v>0</v>
      </c>
    </row>
    <row r="646" spans="1:10">
      <c r="A646" s="1"/>
      <c r="B646" s="25"/>
      <c r="C646" s="82" t="s">
        <v>104</v>
      </c>
      <c r="D646" s="82" t="s">
        <v>104</v>
      </c>
      <c r="E646" s="74">
        <v>230321210</v>
      </c>
      <c r="F646" s="21" t="s">
        <v>225</v>
      </c>
      <c r="G646" s="98" t="s">
        <v>224</v>
      </c>
      <c r="H646" s="41">
        <v>90</v>
      </c>
      <c r="I646" s="41">
        <v>0</v>
      </c>
      <c r="J646" s="41">
        <v>0</v>
      </c>
    </row>
    <row r="647" spans="1:10" s="186" customFormat="1" ht="51">
      <c r="A647" s="1"/>
      <c r="B647" s="25"/>
      <c r="C647" s="16" t="s">
        <v>104</v>
      </c>
      <c r="D647" s="16" t="s">
        <v>104</v>
      </c>
      <c r="E647" s="74">
        <v>230321220</v>
      </c>
      <c r="F647" s="21"/>
      <c r="G647" s="98" t="s">
        <v>689</v>
      </c>
      <c r="H647" s="41">
        <f>H648</f>
        <v>774</v>
      </c>
      <c r="I647" s="41">
        <f t="shared" ref="I647:J647" si="231">I648</f>
        <v>0</v>
      </c>
      <c r="J647" s="41">
        <f t="shared" si="231"/>
        <v>0</v>
      </c>
    </row>
    <row r="648" spans="1:10" s="186" customFormat="1">
      <c r="A648" s="1"/>
      <c r="B648" s="25"/>
      <c r="C648" s="82" t="s">
        <v>104</v>
      </c>
      <c r="D648" s="82" t="s">
        <v>104</v>
      </c>
      <c r="E648" s="74">
        <v>230321220</v>
      </c>
      <c r="F648" s="21" t="s">
        <v>225</v>
      </c>
      <c r="G648" s="98" t="s">
        <v>224</v>
      </c>
      <c r="H648" s="41">
        <f>474+300</f>
        <v>774</v>
      </c>
      <c r="I648" s="41">
        <v>0</v>
      </c>
      <c r="J648" s="41">
        <v>0</v>
      </c>
    </row>
    <row r="649" spans="1:10" ht="89.25">
      <c r="A649" s="1"/>
      <c r="B649" s="25"/>
      <c r="C649" s="5" t="s">
        <v>104</v>
      </c>
      <c r="D649" s="5" t="s">
        <v>104</v>
      </c>
      <c r="E649" s="73" t="s">
        <v>71</v>
      </c>
      <c r="F649" s="82"/>
      <c r="G649" s="53" t="s">
        <v>586</v>
      </c>
      <c r="H649" s="96">
        <f>H650+H656</f>
        <v>80</v>
      </c>
      <c r="I649" s="96">
        <f t="shared" ref="I649:J650" si="232">I650</f>
        <v>50</v>
      </c>
      <c r="J649" s="96">
        <f t="shared" si="232"/>
        <v>50</v>
      </c>
    </row>
    <row r="650" spans="1:10" ht="76.5">
      <c r="A650" s="1"/>
      <c r="B650" s="25"/>
      <c r="C650" s="47" t="s">
        <v>104</v>
      </c>
      <c r="D650" s="47" t="s">
        <v>104</v>
      </c>
      <c r="E650" s="52" t="s">
        <v>518</v>
      </c>
      <c r="F650" s="16"/>
      <c r="G650" s="48" t="s">
        <v>179</v>
      </c>
      <c r="H650" s="93">
        <f>H651</f>
        <v>40</v>
      </c>
      <c r="I650" s="93">
        <f t="shared" si="232"/>
        <v>50</v>
      </c>
      <c r="J650" s="93">
        <f t="shared" si="232"/>
        <v>50</v>
      </c>
    </row>
    <row r="651" spans="1:10" ht="51">
      <c r="A651" s="1"/>
      <c r="B651" s="25"/>
      <c r="C651" s="16" t="s">
        <v>104</v>
      </c>
      <c r="D651" s="16" t="s">
        <v>104</v>
      </c>
      <c r="E651" s="21" t="s">
        <v>519</v>
      </c>
      <c r="F651" s="16"/>
      <c r="G651" s="99" t="s">
        <v>312</v>
      </c>
      <c r="H651" s="39">
        <f>H652+H654</f>
        <v>40</v>
      </c>
      <c r="I651" s="39">
        <f>I652+I654</f>
        <v>50</v>
      </c>
      <c r="J651" s="39">
        <f>J652+J654</f>
        <v>50</v>
      </c>
    </row>
    <row r="652" spans="1:10" ht="102">
      <c r="A652" s="1"/>
      <c r="B652" s="25"/>
      <c r="C652" s="16" t="s">
        <v>104</v>
      </c>
      <c r="D652" s="16" t="s">
        <v>104</v>
      </c>
      <c r="E652" s="74">
        <v>1020123085</v>
      </c>
      <c r="F652" s="16"/>
      <c r="G652" s="98" t="s">
        <v>180</v>
      </c>
      <c r="H652" s="41">
        <f>H653</f>
        <v>5</v>
      </c>
      <c r="I652" s="41">
        <f>I653</f>
        <v>5</v>
      </c>
      <c r="J652" s="41">
        <f>J653</f>
        <v>5</v>
      </c>
    </row>
    <row r="653" spans="1:10" ht="38.25">
      <c r="A653" s="1"/>
      <c r="B653" s="25"/>
      <c r="C653" s="16" t="s">
        <v>104</v>
      </c>
      <c r="D653" s="16" t="s">
        <v>104</v>
      </c>
      <c r="E653" s="74">
        <v>1020123085</v>
      </c>
      <c r="F653" s="82" t="s">
        <v>211</v>
      </c>
      <c r="G653" s="98" t="s">
        <v>212</v>
      </c>
      <c r="H653" s="41">
        <v>5</v>
      </c>
      <c r="I653" s="41">
        <v>5</v>
      </c>
      <c r="J653" s="41">
        <v>5</v>
      </c>
    </row>
    <row r="654" spans="1:10">
      <c r="A654" s="1"/>
      <c r="B654" s="25"/>
      <c r="C654" s="16" t="s">
        <v>104</v>
      </c>
      <c r="D654" s="16" t="s">
        <v>104</v>
      </c>
      <c r="E654" s="74">
        <v>1020123086</v>
      </c>
      <c r="F654" s="16"/>
      <c r="G654" s="98" t="s">
        <v>181</v>
      </c>
      <c r="H654" s="41">
        <f>H655</f>
        <v>35</v>
      </c>
      <c r="I654" s="41">
        <f>I655</f>
        <v>45</v>
      </c>
      <c r="J654" s="41">
        <f>J655</f>
        <v>45</v>
      </c>
    </row>
    <row r="655" spans="1:10" ht="38.25">
      <c r="A655" s="1"/>
      <c r="B655" s="25"/>
      <c r="C655" s="16" t="s">
        <v>104</v>
      </c>
      <c r="D655" s="16" t="s">
        <v>104</v>
      </c>
      <c r="E655" s="74">
        <v>1020123086</v>
      </c>
      <c r="F655" s="82" t="s">
        <v>211</v>
      </c>
      <c r="G655" s="98" t="s">
        <v>212</v>
      </c>
      <c r="H655" s="41">
        <v>35</v>
      </c>
      <c r="I655" s="41">
        <v>45</v>
      </c>
      <c r="J655" s="41">
        <v>45</v>
      </c>
    </row>
    <row r="656" spans="1:10" ht="51">
      <c r="A656" s="1"/>
      <c r="B656" s="25"/>
      <c r="C656" s="47" t="s">
        <v>104</v>
      </c>
      <c r="D656" s="47" t="s">
        <v>104</v>
      </c>
      <c r="E656" s="52" t="s">
        <v>617</v>
      </c>
      <c r="F656" s="82"/>
      <c r="G656" s="60" t="s">
        <v>635</v>
      </c>
      <c r="H656" s="93">
        <f>H657</f>
        <v>40</v>
      </c>
      <c r="I656" s="93">
        <f t="shared" ref="I656:J657" si="233">I657</f>
        <v>0</v>
      </c>
      <c r="J656" s="93">
        <f t="shared" si="233"/>
        <v>0</v>
      </c>
    </row>
    <row r="657" spans="1:13" ht="38.25">
      <c r="A657" s="1"/>
      <c r="B657" s="25"/>
      <c r="C657" s="16" t="s">
        <v>104</v>
      </c>
      <c r="D657" s="16" t="s">
        <v>104</v>
      </c>
      <c r="E657" s="74">
        <v>1030300000</v>
      </c>
      <c r="F657" s="82"/>
      <c r="G657" s="98" t="s">
        <v>619</v>
      </c>
      <c r="H657" s="41">
        <f>H658</f>
        <v>40</v>
      </c>
      <c r="I657" s="41">
        <f t="shared" si="233"/>
        <v>0</v>
      </c>
      <c r="J657" s="41">
        <f t="shared" si="233"/>
        <v>0</v>
      </c>
    </row>
    <row r="658" spans="1:13" ht="38.25">
      <c r="A658" s="1"/>
      <c r="B658" s="25"/>
      <c r="C658" s="16" t="s">
        <v>104</v>
      </c>
      <c r="D658" s="16" t="s">
        <v>104</v>
      </c>
      <c r="E658" s="74">
        <v>1030323090</v>
      </c>
      <c r="F658" s="82"/>
      <c r="G658" s="98" t="s">
        <v>618</v>
      </c>
      <c r="H658" s="41">
        <f>H659</f>
        <v>40</v>
      </c>
      <c r="I658" s="41">
        <f t="shared" ref="I658:J658" si="234">I659</f>
        <v>0</v>
      </c>
      <c r="J658" s="41">
        <f t="shared" si="234"/>
        <v>0</v>
      </c>
    </row>
    <row r="659" spans="1:13" ht="38.25">
      <c r="A659" s="1"/>
      <c r="B659" s="25"/>
      <c r="C659" s="16" t="s">
        <v>104</v>
      </c>
      <c r="D659" s="16" t="s">
        <v>104</v>
      </c>
      <c r="E659" s="74">
        <v>1030323090</v>
      </c>
      <c r="F659" s="82" t="s">
        <v>211</v>
      </c>
      <c r="G659" s="98" t="s">
        <v>212</v>
      </c>
      <c r="H659" s="41">
        <v>40</v>
      </c>
      <c r="I659" s="41">
        <v>0</v>
      </c>
      <c r="J659" s="41">
        <v>0</v>
      </c>
    </row>
    <row r="660" spans="1:13" ht="15.75">
      <c r="A660" s="3"/>
      <c r="B660" s="91"/>
      <c r="C660" s="4" t="s">
        <v>101</v>
      </c>
      <c r="D660" s="3"/>
      <c r="E660" s="3"/>
      <c r="F660" s="3"/>
      <c r="G660" s="49" t="s">
        <v>20</v>
      </c>
      <c r="H660" s="92">
        <f>H661+H694</f>
        <v>97692</v>
      </c>
      <c r="I660" s="92">
        <f>I661+I694</f>
        <v>79728.3</v>
      </c>
      <c r="J660" s="92">
        <f>J661+J694</f>
        <v>80928.3</v>
      </c>
    </row>
    <row r="661" spans="1:13" s="37" customFormat="1" ht="14.25">
      <c r="A661" s="27"/>
      <c r="B661" s="70"/>
      <c r="C661" s="35" t="s">
        <v>101</v>
      </c>
      <c r="D661" s="35" t="s">
        <v>88</v>
      </c>
      <c r="E661" s="35"/>
      <c r="F661" s="35"/>
      <c r="G661" s="45" t="s">
        <v>106</v>
      </c>
      <c r="H661" s="42">
        <f>H662+H689</f>
        <v>93553.4</v>
      </c>
      <c r="I661" s="42">
        <f>I662+I689</f>
        <v>75699.8</v>
      </c>
      <c r="J661" s="42">
        <f>J662+J689</f>
        <v>76899.8</v>
      </c>
    </row>
    <row r="662" spans="1:13" s="37" customFormat="1" ht="90">
      <c r="A662" s="27"/>
      <c r="B662" s="70"/>
      <c r="C662" s="16" t="s">
        <v>101</v>
      </c>
      <c r="D662" s="16" t="s">
        <v>88</v>
      </c>
      <c r="E662" s="73" t="s">
        <v>59</v>
      </c>
      <c r="F662" s="35"/>
      <c r="G662" s="53" t="s">
        <v>576</v>
      </c>
      <c r="H662" s="65">
        <f t="shared" ref="H662:J662" si="235">H663</f>
        <v>93323.4</v>
      </c>
      <c r="I662" s="65">
        <f t="shared" si="235"/>
        <v>75699.8</v>
      </c>
      <c r="J662" s="65">
        <f t="shared" si="235"/>
        <v>76899.8</v>
      </c>
    </row>
    <row r="663" spans="1:13" s="37" customFormat="1" ht="25.5">
      <c r="A663" s="27"/>
      <c r="B663" s="70"/>
      <c r="C663" s="16" t="s">
        <v>101</v>
      </c>
      <c r="D663" s="16" t="s">
        <v>88</v>
      </c>
      <c r="E663" s="21" t="s">
        <v>60</v>
      </c>
      <c r="F663" s="35"/>
      <c r="G663" s="48" t="s">
        <v>171</v>
      </c>
      <c r="H663" s="58">
        <f>H664+H678+H683+H686</f>
        <v>93323.4</v>
      </c>
      <c r="I663" s="58">
        <f>I664+I678+I683+I686</f>
        <v>75699.8</v>
      </c>
      <c r="J663" s="58">
        <f>J664+J678+J683+J686</f>
        <v>76899.8</v>
      </c>
    </row>
    <row r="664" spans="1:13" s="37" customFormat="1" ht="38.25">
      <c r="A664" s="27"/>
      <c r="B664" s="70"/>
      <c r="C664" s="16" t="s">
        <v>101</v>
      </c>
      <c r="D664" s="16" t="s">
        <v>88</v>
      </c>
      <c r="E664" s="21" t="s">
        <v>208</v>
      </c>
      <c r="F664" s="35"/>
      <c r="G664" s="101" t="s">
        <v>213</v>
      </c>
      <c r="H664" s="94">
        <f>H665+H668+H670+H673+H676</f>
        <v>80428.999999999985</v>
      </c>
      <c r="I664" s="94">
        <f t="shared" ref="I664:J664" si="236">I665+I668+I670+I673</f>
        <v>75663.8</v>
      </c>
      <c r="J664" s="94">
        <f t="shared" si="236"/>
        <v>76863.8</v>
      </c>
    </row>
    <row r="665" spans="1:13" ht="25.5">
      <c r="A665" s="1"/>
      <c r="B665" s="25"/>
      <c r="C665" s="16" t="s">
        <v>101</v>
      </c>
      <c r="D665" s="16" t="s">
        <v>88</v>
      </c>
      <c r="E665" s="74">
        <v>210122900</v>
      </c>
      <c r="F665" s="16"/>
      <c r="G665" s="185" t="s">
        <v>170</v>
      </c>
      <c r="H665" s="39">
        <f>H666+H667</f>
        <v>12437.8</v>
      </c>
      <c r="I665" s="39">
        <f>I666+I667</f>
        <v>11839.7</v>
      </c>
      <c r="J665" s="39">
        <f>J666+J667</f>
        <v>11839.7</v>
      </c>
    </row>
    <row r="666" spans="1:13" ht="25.5">
      <c r="A666" s="1"/>
      <c r="B666" s="25"/>
      <c r="C666" s="16" t="s">
        <v>101</v>
      </c>
      <c r="D666" s="16" t="s">
        <v>88</v>
      </c>
      <c r="E666" s="74">
        <v>210122900</v>
      </c>
      <c r="F666" s="82" t="s">
        <v>64</v>
      </c>
      <c r="G666" s="55" t="s">
        <v>130</v>
      </c>
      <c r="H666" s="39">
        <v>5295.8</v>
      </c>
      <c r="I666" s="39">
        <v>5295.8</v>
      </c>
      <c r="J666" s="39">
        <v>5295.8</v>
      </c>
    </row>
    <row r="667" spans="1:13" ht="38.25">
      <c r="A667" s="1"/>
      <c r="B667" s="25"/>
      <c r="C667" s="16" t="s">
        <v>101</v>
      </c>
      <c r="D667" s="16" t="s">
        <v>88</v>
      </c>
      <c r="E667" s="74">
        <v>210122900</v>
      </c>
      <c r="F667" s="82" t="s">
        <v>211</v>
      </c>
      <c r="G667" s="98" t="s">
        <v>212</v>
      </c>
      <c r="H667" s="39">
        <f>6543.9-13.4-1+612.5</f>
        <v>7142</v>
      </c>
      <c r="I667" s="39">
        <v>6543.9</v>
      </c>
      <c r="J667" s="39">
        <v>6543.9</v>
      </c>
    </row>
    <row r="668" spans="1:13" ht="51">
      <c r="A668" s="1"/>
      <c r="B668" s="25"/>
      <c r="C668" s="16" t="s">
        <v>101</v>
      </c>
      <c r="D668" s="16" t="s">
        <v>88</v>
      </c>
      <c r="E668" s="74">
        <v>210121100</v>
      </c>
      <c r="F668" s="16"/>
      <c r="G668" s="185" t="s">
        <v>172</v>
      </c>
      <c r="H668" s="39">
        <f>H669</f>
        <v>35343.599999999999</v>
      </c>
      <c r="I668" s="39">
        <f>I669</f>
        <v>31189.9</v>
      </c>
      <c r="J668" s="39">
        <f>J669</f>
        <v>32389.9</v>
      </c>
    </row>
    <row r="669" spans="1:13">
      <c r="A669" s="1"/>
      <c r="B669" s="25"/>
      <c r="C669" s="16" t="s">
        <v>101</v>
      </c>
      <c r="D669" s="16" t="s">
        <v>88</v>
      </c>
      <c r="E669" s="74">
        <v>210121100</v>
      </c>
      <c r="F669" s="21" t="s">
        <v>225</v>
      </c>
      <c r="G669" s="98" t="s">
        <v>224</v>
      </c>
      <c r="H669" s="39">
        <f>34169.2+1174.4</f>
        <v>35343.599999999999</v>
      </c>
      <c r="I669" s="1">
        <v>31189.9</v>
      </c>
      <c r="J669" s="1">
        <v>32389.9</v>
      </c>
    </row>
    <row r="670" spans="1:13" ht="51">
      <c r="A670" s="1"/>
      <c r="B670" s="25"/>
      <c r="C670" s="16" t="s">
        <v>101</v>
      </c>
      <c r="D670" s="16" t="s">
        <v>88</v>
      </c>
      <c r="E670" s="74" t="s">
        <v>442</v>
      </c>
      <c r="F670" s="82"/>
      <c r="G670" s="98" t="s">
        <v>313</v>
      </c>
      <c r="H670" s="39">
        <f>SUM(H671:H672)</f>
        <v>327</v>
      </c>
      <c r="I670" s="39">
        <f>SUM(I671:I672)</f>
        <v>327</v>
      </c>
      <c r="J670" s="39">
        <f>SUM(J671:J672)</f>
        <v>327</v>
      </c>
      <c r="M670" s="103"/>
    </row>
    <row r="671" spans="1:13" ht="25.5">
      <c r="A671" s="1"/>
      <c r="B671" s="25"/>
      <c r="C671" s="16" t="s">
        <v>101</v>
      </c>
      <c r="D671" s="16" t="s">
        <v>88</v>
      </c>
      <c r="E671" s="74" t="s">
        <v>442</v>
      </c>
      <c r="F671" s="82" t="s">
        <v>64</v>
      </c>
      <c r="G671" s="55" t="s">
        <v>130</v>
      </c>
      <c r="H671" s="39">
        <v>95</v>
      </c>
      <c r="I671" s="39">
        <v>95</v>
      </c>
      <c r="J671" s="39">
        <v>95</v>
      </c>
    </row>
    <row r="672" spans="1:13">
      <c r="A672" s="1"/>
      <c r="B672" s="25"/>
      <c r="C672" s="16" t="s">
        <v>101</v>
      </c>
      <c r="D672" s="16" t="s">
        <v>88</v>
      </c>
      <c r="E672" s="74" t="s">
        <v>442</v>
      </c>
      <c r="F672" s="21" t="s">
        <v>225</v>
      </c>
      <c r="G672" s="98" t="s">
        <v>224</v>
      </c>
      <c r="H672" s="39">
        <v>232</v>
      </c>
      <c r="I672" s="39">
        <v>232</v>
      </c>
      <c r="J672" s="39">
        <v>232</v>
      </c>
    </row>
    <row r="673" spans="1:10" ht="51">
      <c r="A673" s="1"/>
      <c r="B673" s="25"/>
      <c r="C673" s="16" t="s">
        <v>101</v>
      </c>
      <c r="D673" s="16" t="s">
        <v>88</v>
      </c>
      <c r="E673" s="74">
        <v>210110680</v>
      </c>
      <c r="F673" s="82"/>
      <c r="G673" s="98" t="s">
        <v>351</v>
      </c>
      <c r="H673" s="39">
        <f>SUM(H674:H675)</f>
        <v>32307.199999999997</v>
      </c>
      <c r="I673" s="39">
        <f t="shared" ref="I673:J673" si="237">SUM(I674:I675)</f>
        <v>32307.199999999997</v>
      </c>
      <c r="J673" s="39">
        <f t="shared" si="237"/>
        <v>32307.199999999997</v>
      </c>
    </row>
    <row r="674" spans="1:10" ht="25.5">
      <c r="A674" s="1"/>
      <c r="B674" s="25"/>
      <c r="C674" s="16" t="s">
        <v>101</v>
      </c>
      <c r="D674" s="16" t="s">
        <v>88</v>
      </c>
      <c r="E674" s="74">
        <v>210110680</v>
      </c>
      <c r="F674" s="82" t="s">
        <v>64</v>
      </c>
      <c r="G674" s="55" t="s">
        <v>130</v>
      </c>
      <c r="H674" s="39">
        <v>9388.4</v>
      </c>
      <c r="I674" s="39">
        <v>9388.4</v>
      </c>
      <c r="J674" s="39">
        <v>9388.4</v>
      </c>
    </row>
    <row r="675" spans="1:10">
      <c r="A675" s="1"/>
      <c r="B675" s="25"/>
      <c r="C675" s="16" t="s">
        <v>101</v>
      </c>
      <c r="D675" s="16" t="s">
        <v>88</v>
      </c>
      <c r="E675" s="74">
        <v>210110680</v>
      </c>
      <c r="F675" s="21" t="s">
        <v>225</v>
      </c>
      <c r="G675" s="98" t="s">
        <v>224</v>
      </c>
      <c r="H675" s="39">
        <v>22918.799999999999</v>
      </c>
      <c r="I675" s="39">
        <v>22918.799999999999</v>
      </c>
      <c r="J675" s="39">
        <v>22918.799999999999</v>
      </c>
    </row>
    <row r="676" spans="1:10" s="213" customFormat="1" ht="51">
      <c r="A676" s="1"/>
      <c r="B676" s="25"/>
      <c r="C676" s="16" t="s">
        <v>101</v>
      </c>
      <c r="D676" s="16" t="s">
        <v>88</v>
      </c>
      <c r="E676" s="188" t="s">
        <v>731</v>
      </c>
      <c r="F676" s="189"/>
      <c r="G676" s="169" t="s">
        <v>732</v>
      </c>
      <c r="H676" s="190">
        <f>H677</f>
        <v>13.4</v>
      </c>
      <c r="I676" s="190">
        <v>0</v>
      </c>
      <c r="J676" s="190">
        <v>0</v>
      </c>
    </row>
    <row r="677" spans="1:10" s="213" customFormat="1" ht="38.25">
      <c r="A677" s="1"/>
      <c r="B677" s="25"/>
      <c r="C677" s="16" t="s">
        <v>101</v>
      </c>
      <c r="D677" s="16" t="s">
        <v>88</v>
      </c>
      <c r="E677" s="188" t="s">
        <v>731</v>
      </c>
      <c r="F677" s="189" t="s">
        <v>211</v>
      </c>
      <c r="G677" s="169" t="s">
        <v>212</v>
      </c>
      <c r="H677" s="190">
        <v>13.4</v>
      </c>
      <c r="I677" s="190">
        <v>0</v>
      </c>
      <c r="J677" s="190">
        <v>0</v>
      </c>
    </row>
    <row r="678" spans="1:10" ht="51">
      <c r="A678" s="1"/>
      <c r="B678" s="25"/>
      <c r="C678" s="16" t="s">
        <v>101</v>
      </c>
      <c r="D678" s="16" t="s">
        <v>88</v>
      </c>
      <c r="E678" s="21" t="s">
        <v>254</v>
      </c>
      <c r="F678" s="35"/>
      <c r="G678" s="98" t="s">
        <v>253</v>
      </c>
      <c r="H678" s="41">
        <f>H679+H681</f>
        <v>384.1</v>
      </c>
      <c r="I678" s="41">
        <f t="shared" ref="I678:J678" si="238">I679</f>
        <v>35</v>
      </c>
      <c r="J678" s="41">
        <f t="shared" si="238"/>
        <v>35</v>
      </c>
    </row>
    <row r="679" spans="1:10" ht="51">
      <c r="A679" s="1"/>
      <c r="B679" s="25"/>
      <c r="C679" s="16" t="s">
        <v>101</v>
      </c>
      <c r="D679" s="16" t="s">
        <v>88</v>
      </c>
      <c r="E679" s="125" t="s">
        <v>445</v>
      </c>
      <c r="F679" s="82"/>
      <c r="G679" s="130" t="s">
        <v>366</v>
      </c>
      <c r="H679" s="39">
        <f>H680</f>
        <v>192.1</v>
      </c>
      <c r="I679" s="39">
        <f>I680</f>
        <v>35</v>
      </c>
      <c r="J679" s="39">
        <f>J680</f>
        <v>35</v>
      </c>
    </row>
    <row r="680" spans="1:10">
      <c r="A680" s="1"/>
      <c r="B680" s="25"/>
      <c r="C680" s="16" t="s">
        <v>101</v>
      </c>
      <c r="D680" s="16" t="s">
        <v>88</v>
      </c>
      <c r="E680" s="125" t="s">
        <v>445</v>
      </c>
      <c r="F680" s="21" t="s">
        <v>225</v>
      </c>
      <c r="G680" s="98" t="s">
        <v>224</v>
      </c>
      <c r="H680" s="39">
        <f>4+188.1</f>
        <v>192.1</v>
      </c>
      <c r="I680" s="39">
        <v>35</v>
      </c>
      <c r="J680" s="39">
        <v>35</v>
      </c>
    </row>
    <row r="681" spans="1:10" s="231" customFormat="1" ht="42.75" customHeight="1">
      <c r="A681" s="1"/>
      <c r="B681" s="25"/>
      <c r="C681" s="16" t="s">
        <v>101</v>
      </c>
      <c r="D681" s="16" t="s">
        <v>88</v>
      </c>
      <c r="E681" s="133" t="s">
        <v>766</v>
      </c>
      <c r="F681" s="21"/>
      <c r="G681" s="98" t="s">
        <v>767</v>
      </c>
      <c r="H681" s="39">
        <f>H682</f>
        <v>192</v>
      </c>
      <c r="I681" s="39">
        <f>I682</f>
        <v>0</v>
      </c>
      <c r="J681" s="39">
        <f>J682</f>
        <v>0</v>
      </c>
    </row>
    <row r="682" spans="1:10" s="231" customFormat="1">
      <c r="A682" s="1"/>
      <c r="B682" s="25"/>
      <c r="C682" s="16" t="s">
        <v>101</v>
      </c>
      <c r="D682" s="16" t="s">
        <v>88</v>
      </c>
      <c r="E682" s="133" t="s">
        <v>766</v>
      </c>
      <c r="F682" s="21" t="s">
        <v>225</v>
      </c>
      <c r="G682" s="98" t="s">
        <v>224</v>
      </c>
      <c r="H682" s="39">
        <v>192</v>
      </c>
      <c r="I682" s="39">
        <v>0</v>
      </c>
      <c r="J682" s="39">
        <v>0</v>
      </c>
    </row>
    <row r="683" spans="1:10" s="183" customFormat="1" ht="38.25">
      <c r="A683" s="1"/>
      <c r="B683" s="25"/>
      <c r="C683" s="16" t="s">
        <v>101</v>
      </c>
      <c r="D683" s="16" t="s">
        <v>88</v>
      </c>
      <c r="E683" s="133" t="s">
        <v>678</v>
      </c>
      <c r="F683" s="21"/>
      <c r="G683" s="98" t="s">
        <v>679</v>
      </c>
      <c r="H683" s="39">
        <f>H684</f>
        <v>12509.300000000001</v>
      </c>
      <c r="I683" s="39">
        <f t="shared" ref="I683:J683" si="239">I684</f>
        <v>0</v>
      </c>
      <c r="J683" s="39">
        <f t="shared" si="239"/>
        <v>0</v>
      </c>
    </row>
    <row r="684" spans="1:10" s="183" customFormat="1" ht="25.5">
      <c r="A684" s="1"/>
      <c r="B684" s="25"/>
      <c r="C684" s="16" t="s">
        <v>101</v>
      </c>
      <c r="D684" s="16" t="s">
        <v>88</v>
      </c>
      <c r="E684" s="125" t="s">
        <v>680</v>
      </c>
      <c r="F684" s="21"/>
      <c r="G684" s="124" t="s">
        <v>681</v>
      </c>
      <c r="H684" s="39">
        <f>H685</f>
        <v>12509.300000000001</v>
      </c>
      <c r="I684" s="39">
        <f t="shared" ref="I684:J684" si="240">I685</f>
        <v>0</v>
      </c>
      <c r="J684" s="39">
        <f t="shared" si="240"/>
        <v>0</v>
      </c>
    </row>
    <row r="685" spans="1:10" s="183" customFormat="1">
      <c r="A685" s="1"/>
      <c r="B685" s="25"/>
      <c r="C685" s="16" t="s">
        <v>101</v>
      </c>
      <c r="D685" s="16" t="s">
        <v>88</v>
      </c>
      <c r="E685" s="125" t="s">
        <v>680</v>
      </c>
      <c r="F685" s="21" t="s">
        <v>225</v>
      </c>
      <c r="G685" s="98" t="s">
        <v>224</v>
      </c>
      <c r="H685" s="39">
        <f>125.1+12384.2</f>
        <v>12509.300000000001</v>
      </c>
      <c r="I685" s="39">
        <v>0</v>
      </c>
      <c r="J685" s="39">
        <v>0</v>
      </c>
    </row>
    <row r="686" spans="1:10" ht="38.25">
      <c r="A686" s="1"/>
      <c r="B686" s="25"/>
      <c r="C686" s="16" t="s">
        <v>101</v>
      </c>
      <c r="D686" s="16" t="s">
        <v>88</v>
      </c>
      <c r="E686" s="133" t="s">
        <v>446</v>
      </c>
      <c r="F686" s="21"/>
      <c r="G686" s="98" t="s">
        <v>447</v>
      </c>
      <c r="H686" s="39">
        <f>H687</f>
        <v>1</v>
      </c>
      <c r="I686" s="39">
        <f t="shared" ref="I686:J686" si="241">I687</f>
        <v>1</v>
      </c>
      <c r="J686" s="39">
        <f t="shared" si="241"/>
        <v>1</v>
      </c>
    </row>
    <row r="687" spans="1:10" ht="63.75">
      <c r="A687" s="1"/>
      <c r="B687" s="25"/>
      <c r="C687" s="16" t="s">
        <v>101</v>
      </c>
      <c r="D687" s="16" t="s">
        <v>88</v>
      </c>
      <c r="E687" s="133" t="s">
        <v>449</v>
      </c>
      <c r="F687" s="21"/>
      <c r="G687" s="98" t="s">
        <v>448</v>
      </c>
      <c r="H687" s="39">
        <f>H688</f>
        <v>1</v>
      </c>
      <c r="I687" s="39">
        <f>I688</f>
        <v>1</v>
      </c>
      <c r="J687" s="39">
        <f>J688</f>
        <v>1</v>
      </c>
    </row>
    <row r="688" spans="1:10">
      <c r="A688" s="1"/>
      <c r="B688" s="25"/>
      <c r="C688" s="16" t="s">
        <v>101</v>
      </c>
      <c r="D688" s="16" t="s">
        <v>88</v>
      </c>
      <c r="E688" s="133" t="s">
        <v>449</v>
      </c>
      <c r="F688" s="21" t="s">
        <v>225</v>
      </c>
      <c r="G688" s="98" t="s">
        <v>224</v>
      </c>
      <c r="H688" s="39">
        <v>1</v>
      </c>
      <c r="I688" s="39">
        <v>1</v>
      </c>
      <c r="J688" s="39">
        <v>1</v>
      </c>
    </row>
    <row r="689" spans="1:10" ht="38.25">
      <c r="A689" s="1"/>
      <c r="B689" s="25"/>
      <c r="C689" s="16" t="s">
        <v>101</v>
      </c>
      <c r="D689" s="16" t="s">
        <v>88</v>
      </c>
      <c r="E689" s="82" t="s">
        <v>24</v>
      </c>
      <c r="F689" s="82"/>
      <c r="G689" s="172" t="s">
        <v>38</v>
      </c>
      <c r="H689" s="41">
        <f>H690+H692</f>
        <v>230</v>
      </c>
      <c r="I689" s="41">
        <f t="shared" ref="I689:J689" si="242">I690</f>
        <v>0</v>
      </c>
      <c r="J689" s="41">
        <f t="shared" si="242"/>
        <v>0</v>
      </c>
    </row>
    <row r="690" spans="1:10" ht="51">
      <c r="A690" s="1"/>
      <c r="B690" s="25"/>
      <c r="C690" s="16" t="s">
        <v>101</v>
      </c>
      <c r="D690" s="16" t="s">
        <v>88</v>
      </c>
      <c r="E690" s="82" t="s">
        <v>572</v>
      </c>
      <c r="F690" s="16"/>
      <c r="G690" s="54" t="s">
        <v>574</v>
      </c>
      <c r="H690" s="41">
        <f>SUM(H691:H691)</f>
        <v>50</v>
      </c>
      <c r="I690" s="41">
        <f>SUM(I691:I691)</f>
        <v>0</v>
      </c>
      <c r="J690" s="41">
        <f>SUM(J691:J691)</f>
        <v>0</v>
      </c>
    </row>
    <row r="691" spans="1:10">
      <c r="A691" s="1"/>
      <c r="B691" s="25"/>
      <c r="C691" s="16" t="s">
        <v>101</v>
      </c>
      <c r="D691" s="16" t="s">
        <v>88</v>
      </c>
      <c r="E691" s="82" t="s">
        <v>572</v>
      </c>
      <c r="F691" s="21" t="s">
        <v>225</v>
      </c>
      <c r="G691" s="98" t="s">
        <v>224</v>
      </c>
      <c r="H691" s="39">
        <v>50</v>
      </c>
      <c r="I691" s="39">
        <v>0</v>
      </c>
      <c r="J691" s="39">
        <v>0</v>
      </c>
    </row>
    <row r="692" spans="1:10" s="173" customFormat="1" ht="51">
      <c r="A692" s="1"/>
      <c r="B692" s="25"/>
      <c r="C692" s="16" t="s">
        <v>101</v>
      </c>
      <c r="D692" s="16" t="s">
        <v>88</v>
      </c>
      <c r="E692" s="82" t="s">
        <v>571</v>
      </c>
      <c r="F692" s="21"/>
      <c r="G692" s="54" t="s">
        <v>570</v>
      </c>
      <c r="H692" s="39">
        <f>H693</f>
        <v>180</v>
      </c>
      <c r="I692" s="39">
        <f t="shared" ref="I692:J692" si="243">I693</f>
        <v>0</v>
      </c>
      <c r="J692" s="39">
        <f t="shared" si="243"/>
        <v>0</v>
      </c>
    </row>
    <row r="693" spans="1:10" s="173" customFormat="1" ht="38.25">
      <c r="A693" s="1"/>
      <c r="B693" s="25"/>
      <c r="C693" s="16" t="s">
        <v>101</v>
      </c>
      <c r="D693" s="16" t="s">
        <v>88</v>
      </c>
      <c r="E693" s="82" t="s">
        <v>571</v>
      </c>
      <c r="F693" s="82" t="s">
        <v>211</v>
      </c>
      <c r="G693" s="98" t="s">
        <v>212</v>
      </c>
      <c r="H693" s="39">
        <v>180</v>
      </c>
      <c r="I693" s="39">
        <v>0</v>
      </c>
      <c r="J693" s="39">
        <v>0</v>
      </c>
    </row>
    <row r="694" spans="1:10" s="37" customFormat="1" ht="25.5">
      <c r="A694" s="27"/>
      <c r="B694" s="70"/>
      <c r="C694" s="35" t="s">
        <v>101</v>
      </c>
      <c r="D694" s="35" t="s">
        <v>94</v>
      </c>
      <c r="E694" s="35"/>
      <c r="F694" s="35"/>
      <c r="G694" s="46" t="s">
        <v>7</v>
      </c>
      <c r="H694" s="42">
        <f>H695</f>
        <v>4138.6000000000004</v>
      </c>
      <c r="I694" s="42">
        <f t="shared" ref="I694:J694" si="244">I695</f>
        <v>4028.5</v>
      </c>
      <c r="J694" s="42">
        <f t="shared" si="244"/>
        <v>4028.5</v>
      </c>
    </row>
    <row r="695" spans="1:10" s="37" customFormat="1" ht="90">
      <c r="A695" s="27"/>
      <c r="B695" s="70"/>
      <c r="C695" s="5" t="s">
        <v>101</v>
      </c>
      <c r="D695" s="5" t="s">
        <v>94</v>
      </c>
      <c r="E695" s="73" t="s">
        <v>59</v>
      </c>
      <c r="F695" s="35"/>
      <c r="G695" s="53" t="s">
        <v>576</v>
      </c>
      <c r="H695" s="65">
        <f>H696+H700</f>
        <v>4138.6000000000004</v>
      </c>
      <c r="I695" s="65">
        <f>I696+I700</f>
        <v>4028.5</v>
      </c>
      <c r="J695" s="65">
        <f>J696+J700</f>
        <v>4028.5</v>
      </c>
    </row>
    <row r="696" spans="1:10" s="37" customFormat="1" ht="25.5">
      <c r="A696" s="27"/>
      <c r="B696" s="70"/>
      <c r="C696" s="16" t="s">
        <v>101</v>
      </c>
      <c r="D696" s="16" t="s">
        <v>94</v>
      </c>
      <c r="E696" s="21" t="s">
        <v>60</v>
      </c>
      <c r="F696" s="35"/>
      <c r="G696" s="48" t="s">
        <v>171</v>
      </c>
      <c r="H696" s="42">
        <f t="shared" ref="H696:J698" si="245">H697</f>
        <v>574</v>
      </c>
      <c r="I696" s="42">
        <f t="shared" si="245"/>
        <v>574</v>
      </c>
      <c r="J696" s="42">
        <f t="shared" si="245"/>
        <v>574</v>
      </c>
    </row>
    <row r="697" spans="1:10" s="37" customFormat="1" ht="38.25">
      <c r="A697" s="27"/>
      <c r="B697" s="70"/>
      <c r="C697" s="16" t="s">
        <v>101</v>
      </c>
      <c r="D697" s="16" t="s">
        <v>94</v>
      </c>
      <c r="E697" s="21" t="s">
        <v>450</v>
      </c>
      <c r="F697" s="35"/>
      <c r="G697" s="101" t="s">
        <v>255</v>
      </c>
      <c r="H697" s="41">
        <f>H698</f>
        <v>574</v>
      </c>
      <c r="I697" s="41">
        <f t="shared" si="245"/>
        <v>574</v>
      </c>
      <c r="J697" s="41">
        <f t="shared" si="245"/>
        <v>574</v>
      </c>
    </row>
    <row r="698" spans="1:10" s="37" customFormat="1" ht="51">
      <c r="A698" s="27"/>
      <c r="B698" s="70"/>
      <c r="C698" s="16" t="s">
        <v>101</v>
      </c>
      <c r="D698" s="16" t="s">
        <v>94</v>
      </c>
      <c r="E698" s="21" t="s">
        <v>451</v>
      </c>
      <c r="F698" s="16"/>
      <c r="G698" s="98" t="s">
        <v>174</v>
      </c>
      <c r="H698" s="41">
        <f t="shared" si="245"/>
        <v>574</v>
      </c>
      <c r="I698" s="41">
        <f t="shared" si="245"/>
        <v>574</v>
      </c>
      <c r="J698" s="41">
        <f t="shared" si="245"/>
        <v>574</v>
      </c>
    </row>
    <row r="699" spans="1:10" s="37" customFormat="1" ht="38.25">
      <c r="A699" s="27"/>
      <c r="B699" s="70"/>
      <c r="C699" s="16" t="s">
        <v>101</v>
      </c>
      <c r="D699" s="16" t="s">
        <v>94</v>
      </c>
      <c r="E699" s="21" t="s">
        <v>451</v>
      </c>
      <c r="F699" s="82" t="s">
        <v>211</v>
      </c>
      <c r="G699" s="98" t="s">
        <v>212</v>
      </c>
      <c r="H699" s="41">
        <v>574</v>
      </c>
      <c r="I699" s="41">
        <v>574</v>
      </c>
      <c r="J699" s="41">
        <v>574</v>
      </c>
    </row>
    <row r="700" spans="1:10" s="37" customFormat="1" ht="14.25">
      <c r="A700" s="27"/>
      <c r="B700" s="70"/>
      <c r="C700" s="16" t="s">
        <v>101</v>
      </c>
      <c r="D700" s="16" t="s">
        <v>94</v>
      </c>
      <c r="E700" s="52" t="s">
        <v>31</v>
      </c>
      <c r="F700" s="21"/>
      <c r="G700" s="66" t="s">
        <v>46</v>
      </c>
      <c r="H700" s="58">
        <f>H701</f>
        <v>3564.6</v>
      </c>
      <c r="I700" s="58">
        <f>I701</f>
        <v>3454.5</v>
      </c>
      <c r="J700" s="58">
        <f>J701</f>
        <v>3454.5</v>
      </c>
    </row>
    <row r="701" spans="1:10" s="37" customFormat="1" ht="63.75">
      <c r="A701" s="27"/>
      <c r="B701" s="70"/>
      <c r="C701" s="16" t="s">
        <v>101</v>
      </c>
      <c r="D701" s="16" t="s">
        <v>94</v>
      </c>
      <c r="E701" s="80">
        <v>290022200</v>
      </c>
      <c r="F701" s="21"/>
      <c r="G701" s="98" t="s">
        <v>261</v>
      </c>
      <c r="H701" s="94">
        <f>SUM(H702:H703)</f>
        <v>3564.6</v>
      </c>
      <c r="I701" s="94">
        <f>SUM(I702:I703)</f>
        <v>3454.5</v>
      </c>
      <c r="J701" s="94">
        <f>SUM(J702:J703)</f>
        <v>3454.5</v>
      </c>
    </row>
    <row r="702" spans="1:10" s="37" customFormat="1" ht="38.25">
      <c r="A702" s="27"/>
      <c r="B702" s="70"/>
      <c r="C702" s="16" t="s">
        <v>101</v>
      </c>
      <c r="D702" s="16" t="s">
        <v>94</v>
      </c>
      <c r="E702" s="80">
        <v>290022200</v>
      </c>
      <c r="F702" s="16" t="s">
        <v>62</v>
      </c>
      <c r="G702" s="55" t="s">
        <v>63</v>
      </c>
      <c r="H702" s="94">
        <f>3380.7+110.1</f>
        <v>3490.7999999999997</v>
      </c>
      <c r="I702" s="94">
        <v>3380.7</v>
      </c>
      <c r="J702" s="94">
        <v>3380.7</v>
      </c>
    </row>
    <row r="703" spans="1:10" s="37" customFormat="1" ht="38.25">
      <c r="A703" s="27"/>
      <c r="B703" s="70"/>
      <c r="C703" s="16" t="s">
        <v>101</v>
      </c>
      <c r="D703" s="16" t="s">
        <v>94</v>
      </c>
      <c r="E703" s="80">
        <v>290022200</v>
      </c>
      <c r="F703" s="82" t="s">
        <v>211</v>
      </c>
      <c r="G703" s="98" t="s">
        <v>212</v>
      </c>
      <c r="H703" s="41">
        <v>73.8</v>
      </c>
      <c r="I703" s="41">
        <v>73.8</v>
      </c>
      <c r="J703" s="41">
        <v>73.8</v>
      </c>
    </row>
    <row r="704" spans="1:10" ht="15.75">
      <c r="A704" s="1"/>
      <c r="B704" s="25"/>
      <c r="C704" s="4" t="s">
        <v>102</v>
      </c>
      <c r="D704" s="3"/>
      <c r="E704" s="3"/>
      <c r="F704" s="3"/>
      <c r="G704" s="49" t="s">
        <v>123</v>
      </c>
      <c r="H704" s="92">
        <f t="shared" ref="H704:J707" si="246">H705</f>
        <v>6706.1</v>
      </c>
      <c r="I704" s="92">
        <f t="shared" si="246"/>
        <v>706.1</v>
      </c>
      <c r="J704" s="92">
        <f t="shared" si="246"/>
        <v>706.1</v>
      </c>
    </row>
    <row r="705" spans="1:10" ht="14.25">
      <c r="A705" s="1"/>
      <c r="B705" s="25"/>
      <c r="C705" s="35" t="s">
        <v>102</v>
      </c>
      <c r="D705" s="35" t="s">
        <v>89</v>
      </c>
      <c r="E705" s="35"/>
      <c r="F705" s="35"/>
      <c r="G705" s="46" t="s">
        <v>6</v>
      </c>
      <c r="H705" s="42">
        <f t="shared" si="246"/>
        <v>6706.1</v>
      </c>
      <c r="I705" s="42">
        <f t="shared" si="246"/>
        <v>706.1</v>
      </c>
      <c r="J705" s="42">
        <f t="shared" si="246"/>
        <v>706.1</v>
      </c>
    </row>
    <row r="706" spans="1:10" ht="89.25">
      <c r="A706" s="1"/>
      <c r="B706" s="25"/>
      <c r="C706" s="16" t="s">
        <v>102</v>
      </c>
      <c r="D706" s="16" t="s">
        <v>89</v>
      </c>
      <c r="E706" s="73" t="s">
        <v>59</v>
      </c>
      <c r="F706" s="35"/>
      <c r="G706" s="53" t="s">
        <v>576</v>
      </c>
      <c r="H706" s="62">
        <f t="shared" si="246"/>
        <v>6706.1</v>
      </c>
      <c r="I706" s="62">
        <f t="shared" si="246"/>
        <v>706.1</v>
      </c>
      <c r="J706" s="62">
        <f t="shared" si="246"/>
        <v>706.1</v>
      </c>
    </row>
    <row r="707" spans="1:10" ht="38.25">
      <c r="A707" s="1"/>
      <c r="B707" s="25"/>
      <c r="C707" s="47" t="s">
        <v>102</v>
      </c>
      <c r="D707" s="47" t="s">
        <v>89</v>
      </c>
      <c r="E707" s="52" t="s">
        <v>43</v>
      </c>
      <c r="F707" s="35"/>
      <c r="G707" s="48" t="s">
        <v>201</v>
      </c>
      <c r="H707" s="58">
        <f>H708</f>
        <v>6706.1</v>
      </c>
      <c r="I707" s="58">
        <f t="shared" si="246"/>
        <v>706.1</v>
      </c>
      <c r="J707" s="58">
        <f t="shared" si="246"/>
        <v>706.1</v>
      </c>
    </row>
    <row r="708" spans="1:10" ht="89.25" customHeight="1">
      <c r="A708" s="1"/>
      <c r="B708" s="25"/>
      <c r="C708" s="16" t="s">
        <v>102</v>
      </c>
      <c r="D708" s="16" t="s">
        <v>89</v>
      </c>
      <c r="E708" s="21" t="s">
        <v>256</v>
      </c>
      <c r="F708" s="35"/>
      <c r="G708" s="99" t="s">
        <v>257</v>
      </c>
      <c r="H708" s="58">
        <f>H709+H712+H715</f>
        <v>6706.1</v>
      </c>
      <c r="I708" s="58">
        <f t="shared" ref="I708:J708" si="247">I709+I712+I715</f>
        <v>706.1</v>
      </c>
      <c r="J708" s="58">
        <f t="shared" si="247"/>
        <v>706.1</v>
      </c>
    </row>
    <row r="709" spans="1:10" ht="89.25">
      <c r="A709" s="1"/>
      <c r="B709" s="25"/>
      <c r="C709" s="16" t="s">
        <v>102</v>
      </c>
      <c r="D709" s="16" t="s">
        <v>89</v>
      </c>
      <c r="E709" s="21" t="s">
        <v>452</v>
      </c>
      <c r="F709" s="21"/>
      <c r="G709" s="218" t="s">
        <v>176</v>
      </c>
      <c r="H709" s="39">
        <f>SUM(H710:H711)</f>
        <v>615.1</v>
      </c>
      <c r="I709" s="39">
        <f>SUM(I711:I711)</f>
        <v>615.1</v>
      </c>
      <c r="J709" s="39">
        <f>SUM(J711:J711)</f>
        <v>615.1</v>
      </c>
    </row>
    <row r="710" spans="1:10" s="219" customFormat="1" ht="25.5">
      <c r="A710" s="1"/>
      <c r="B710" s="25"/>
      <c r="C710" s="16" t="s">
        <v>102</v>
      </c>
      <c r="D710" s="16" t="s">
        <v>89</v>
      </c>
      <c r="E710" s="21" t="s">
        <v>452</v>
      </c>
      <c r="F710" s="82" t="s">
        <v>64</v>
      </c>
      <c r="G710" s="55" t="s">
        <v>130</v>
      </c>
      <c r="H710" s="39">
        <v>131.30000000000001</v>
      </c>
      <c r="I710" s="39">
        <v>0</v>
      </c>
      <c r="J710" s="39">
        <v>0</v>
      </c>
    </row>
    <row r="711" spans="1:10" ht="38.25">
      <c r="A711" s="1"/>
      <c r="B711" s="25"/>
      <c r="C711" s="16" t="s">
        <v>102</v>
      </c>
      <c r="D711" s="16" t="s">
        <v>89</v>
      </c>
      <c r="E711" s="21" t="s">
        <v>452</v>
      </c>
      <c r="F711" s="82" t="s">
        <v>211</v>
      </c>
      <c r="G711" s="98" t="s">
        <v>212</v>
      </c>
      <c r="H711" s="39">
        <f>615.1-131.3</f>
        <v>483.8</v>
      </c>
      <c r="I711" s="39">
        <v>615.1</v>
      </c>
      <c r="J711" s="39">
        <v>615.1</v>
      </c>
    </row>
    <row r="712" spans="1:10" ht="63.75">
      <c r="A712" s="1"/>
      <c r="B712" s="25"/>
      <c r="C712" s="16" t="s">
        <v>102</v>
      </c>
      <c r="D712" s="16" t="s">
        <v>89</v>
      </c>
      <c r="E712" s="21" t="s">
        <v>453</v>
      </c>
      <c r="F712" s="21"/>
      <c r="G712" s="99" t="s">
        <v>61</v>
      </c>
      <c r="H712" s="39">
        <f>SUM(H713:H714)</f>
        <v>91</v>
      </c>
      <c r="I712" s="39">
        <f>SUM(I713:I714)</f>
        <v>91</v>
      </c>
      <c r="J712" s="39">
        <f>SUM(J713:J714)</f>
        <v>91</v>
      </c>
    </row>
    <row r="713" spans="1:10" ht="25.5">
      <c r="A713" s="1"/>
      <c r="B713" s="25"/>
      <c r="C713" s="16" t="s">
        <v>102</v>
      </c>
      <c r="D713" s="16" t="s">
        <v>89</v>
      </c>
      <c r="E713" s="21" t="s">
        <v>453</v>
      </c>
      <c r="F713" s="82" t="s">
        <v>64</v>
      </c>
      <c r="G713" s="55" t="s">
        <v>130</v>
      </c>
      <c r="H713" s="39">
        <v>46</v>
      </c>
      <c r="I713" s="39">
        <v>46</v>
      </c>
      <c r="J713" s="39">
        <v>46</v>
      </c>
    </row>
    <row r="714" spans="1:10" ht="38.25">
      <c r="A714" s="1"/>
      <c r="B714" s="25"/>
      <c r="C714" s="16" t="s">
        <v>102</v>
      </c>
      <c r="D714" s="16" t="s">
        <v>89</v>
      </c>
      <c r="E714" s="21" t="s">
        <v>453</v>
      </c>
      <c r="F714" s="82" t="s">
        <v>211</v>
      </c>
      <c r="G714" s="98" t="s">
        <v>212</v>
      </c>
      <c r="H714" s="39">
        <v>45</v>
      </c>
      <c r="I714" s="39">
        <v>45</v>
      </c>
      <c r="J714" s="39">
        <v>45</v>
      </c>
    </row>
    <row r="715" spans="1:10" s="230" customFormat="1" ht="25.5">
      <c r="A715" s="1"/>
      <c r="B715" s="25"/>
      <c r="C715" s="16" t="s">
        <v>102</v>
      </c>
      <c r="D715" s="16" t="s">
        <v>89</v>
      </c>
      <c r="E715" s="21" t="s">
        <v>747</v>
      </c>
      <c r="F715" s="82"/>
      <c r="G715" s="98" t="s">
        <v>748</v>
      </c>
      <c r="H715" s="39">
        <f>H716</f>
        <v>6000</v>
      </c>
      <c r="I715" s="39">
        <f t="shared" ref="I715:J715" si="248">I716</f>
        <v>0</v>
      </c>
      <c r="J715" s="39">
        <f t="shared" si="248"/>
        <v>0</v>
      </c>
    </row>
    <row r="716" spans="1:10" s="230" customFormat="1" ht="38.25">
      <c r="A716" s="1"/>
      <c r="B716" s="25"/>
      <c r="C716" s="16" t="s">
        <v>102</v>
      </c>
      <c r="D716" s="16" t="s">
        <v>89</v>
      </c>
      <c r="E716" s="21" t="s">
        <v>747</v>
      </c>
      <c r="F716" s="82" t="s">
        <v>211</v>
      </c>
      <c r="G716" s="98" t="s">
        <v>212</v>
      </c>
      <c r="H716" s="39">
        <v>6000</v>
      </c>
      <c r="I716" s="39">
        <v>0</v>
      </c>
      <c r="J716" s="39">
        <v>0</v>
      </c>
    </row>
    <row r="717" spans="1:10" s="8" customFormat="1" ht="74.25" customHeight="1">
      <c r="A717" s="3">
        <v>6</v>
      </c>
      <c r="B717" s="91">
        <v>902</v>
      </c>
      <c r="C717" s="13"/>
      <c r="D717" s="13"/>
      <c r="E717" s="13"/>
      <c r="F717" s="13"/>
      <c r="G717" s="14" t="s">
        <v>197</v>
      </c>
      <c r="H717" s="92">
        <f>H718+H729</f>
        <v>12689.499999999998</v>
      </c>
      <c r="I717" s="92">
        <f>I718+I729</f>
        <v>12232.699999999999</v>
      </c>
      <c r="J717" s="92">
        <f>J718+J729</f>
        <v>12232.699999999999</v>
      </c>
    </row>
    <row r="718" spans="1:10" ht="15.75">
      <c r="A718" s="3"/>
      <c r="B718" s="91"/>
      <c r="C718" s="4" t="s">
        <v>88</v>
      </c>
      <c r="D718" s="11"/>
      <c r="E718" s="11"/>
      <c r="F718" s="11"/>
      <c r="G718" s="15" t="s">
        <v>91</v>
      </c>
      <c r="H718" s="92">
        <f>H719+H725</f>
        <v>12664.499999999998</v>
      </c>
      <c r="I718" s="92">
        <f>I719+I725</f>
        <v>12232.699999999999</v>
      </c>
      <c r="J718" s="92">
        <f>J719+J725</f>
        <v>12232.699999999999</v>
      </c>
    </row>
    <row r="719" spans="1:10" s="37" customFormat="1" ht="52.5" customHeight="1">
      <c r="A719" s="27"/>
      <c r="B719" s="70"/>
      <c r="C719" s="35" t="s">
        <v>88</v>
      </c>
      <c r="D719" s="35" t="s">
        <v>96</v>
      </c>
      <c r="E719" s="35"/>
      <c r="F719" s="35"/>
      <c r="G719" s="46" t="s">
        <v>125</v>
      </c>
      <c r="H719" s="42">
        <f t="shared" ref="H719:J720" si="249">SUM(H720)</f>
        <v>12164.499999999998</v>
      </c>
      <c r="I719" s="42">
        <f t="shared" si="249"/>
        <v>11732.699999999999</v>
      </c>
      <c r="J719" s="42">
        <f t="shared" si="249"/>
        <v>11732.699999999999</v>
      </c>
    </row>
    <row r="720" spans="1:10" ht="25.5">
      <c r="A720" s="1"/>
      <c r="B720" s="25"/>
      <c r="C720" s="16" t="s">
        <v>88</v>
      </c>
      <c r="D720" s="16" t="s">
        <v>96</v>
      </c>
      <c r="E720" s="79">
        <v>9900000000</v>
      </c>
      <c r="F720" s="16"/>
      <c r="G720" s="55" t="s">
        <v>144</v>
      </c>
      <c r="H720" s="39">
        <f t="shared" si="249"/>
        <v>12164.499999999998</v>
      </c>
      <c r="I720" s="39">
        <f t="shared" si="249"/>
        <v>11732.699999999999</v>
      </c>
      <c r="J720" s="39">
        <f t="shared" si="249"/>
        <v>11732.699999999999</v>
      </c>
    </row>
    <row r="721" spans="1:12" ht="38.25">
      <c r="A721" s="1"/>
      <c r="B721" s="25"/>
      <c r="C721" s="16" t="s">
        <v>88</v>
      </c>
      <c r="D721" s="16" t="s">
        <v>96</v>
      </c>
      <c r="E721" s="79">
        <v>9980000000</v>
      </c>
      <c r="F721" s="16"/>
      <c r="G721" s="54" t="s">
        <v>29</v>
      </c>
      <c r="H721" s="39">
        <f t="shared" ref="H721:J721" si="250">H722</f>
        <v>12164.499999999998</v>
      </c>
      <c r="I721" s="39">
        <f t="shared" si="250"/>
        <v>11732.699999999999</v>
      </c>
      <c r="J721" s="39">
        <f t="shared" si="250"/>
        <v>11732.699999999999</v>
      </c>
    </row>
    <row r="722" spans="1:12">
      <c r="A722" s="1"/>
      <c r="B722" s="25"/>
      <c r="C722" s="16" t="s">
        <v>88</v>
      </c>
      <c r="D722" s="16" t="s">
        <v>96</v>
      </c>
      <c r="E722" s="79">
        <v>9980022200</v>
      </c>
      <c r="F722" s="21"/>
      <c r="G722" s="99" t="s">
        <v>115</v>
      </c>
      <c r="H722" s="39">
        <f>SUM(H723:H724)</f>
        <v>12164.499999999998</v>
      </c>
      <c r="I722" s="39">
        <f>SUM(I723:I724)</f>
        <v>11732.699999999999</v>
      </c>
      <c r="J722" s="39">
        <f>SUM(J723:J724)</f>
        <v>11732.699999999999</v>
      </c>
    </row>
    <row r="723" spans="1:12" ht="38.25">
      <c r="A723" s="1"/>
      <c r="B723" s="25"/>
      <c r="C723" s="16" t="s">
        <v>88</v>
      </c>
      <c r="D723" s="16" t="s">
        <v>96</v>
      </c>
      <c r="E723" s="79">
        <v>9980022200</v>
      </c>
      <c r="F723" s="16" t="s">
        <v>62</v>
      </c>
      <c r="G723" s="102" t="s">
        <v>63</v>
      </c>
      <c r="H723" s="39">
        <f>11196.4+431.8</f>
        <v>11628.199999999999</v>
      </c>
      <c r="I723" s="39">
        <v>11196.4</v>
      </c>
      <c r="J723" s="39">
        <v>11196.4</v>
      </c>
    </row>
    <row r="724" spans="1:12" ht="38.25">
      <c r="A724" s="1"/>
      <c r="B724" s="25"/>
      <c r="C724" s="16" t="s">
        <v>88</v>
      </c>
      <c r="D724" s="16" t="s">
        <v>96</v>
      </c>
      <c r="E724" s="79">
        <v>9980022200</v>
      </c>
      <c r="F724" s="82" t="s">
        <v>211</v>
      </c>
      <c r="G724" s="98" t="s">
        <v>212</v>
      </c>
      <c r="H724" s="39">
        <v>536.29999999999995</v>
      </c>
      <c r="I724" s="39">
        <v>536.29999999999995</v>
      </c>
      <c r="J724" s="39">
        <v>536.29999999999995</v>
      </c>
    </row>
    <row r="725" spans="1:12" ht="14.25">
      <c r="A725" s="1"/>
      <c r="B725" s="25"/>
      <c r="C725" s="35" t="s">
        <v>88</v>
      </c>
      <c r="D725" s="35" t="s">
        <v>102</v>
      </c>
      <c r="E725" s="35"/>
      <c r="F725" s="35"/>
      <c r="G725" s="27" t="s">
        <v>5</v>
      </c>
      <c r="H725" s="42">
        <f t="shared" ref="H725:J727" si="251">H726</f>
        <v>500</v>
      </c>
      <c r="I725" s="42">
        <f t="shared" si="251"/>
        <v>500</v>
      </c>
      <c r="J725" s="42">
        <f t="shared" si="251"/>
        <v>500</v>
      </c>
    </row>
    <row r="726" spans="1:12" ht="14.25">
      <c r="A726" s="1"/>
      <c r="B726" s="25"/>
      <c r="C726" s="16" t="s">
        <v>88</v>
      </c>
      <c r="D726" s="16" t="s">
        <v>102</v>
      </c>
      <c r="E726" s="79">
        <v>9920000000</v>
      </c>
      <c r="F726" s="35"/>
      <c r="G726" s="126" t="s">
        <v>5</v>
      </c>
      <c r="H726" s="42">
        <f t="shared" si="251"/>
        <v>500</v>
      </c>
      <c r="I726" s="42">
        <f t="shared" si="251"/>
        <v>500</v>
      </c>
      <c r="J726" s="42">
        <f t="shared" si="251"/>
        <v>500</v>
      </c>
    </row>
    <row r="727" spans="1:12" ht="25.5">
      <c r="A727" s="1"/>
      <c r="B727" s="25"/>
      <c r="C727" s="16" t="s">
        <v>88</v>
      </c>
      <c r="D727" s="16" t="s">
        <v>102</v>
      </c>
      <c r="E727" s="79">
        <v>9920026100</v>
      </c>
      <c r="F727" s="21"/>
      <c r="G727" s="99" t="s">
        <v>11</v>
      </c>
      <c r="H727" s="39">
        <f t="shared" si="251"/>
        <v>500</v>
      </c>
      <c r="I727" s="39">
        <f t="shared" si="251"/>
        <v>500</v>
      </c>
      <c r="J727" s="39">
        <f t="shared" si="251"/>
        <v>500</v>
      </c>
    </row>
    <row r="728" spans="1:12">
      <c r="A728" s="1"/>
      <c r="B728" s="25"/>
      <c r="C728" s="16" t="s">
        <v>88</v>
      </c>
      <c r="D728" s="16" t="s">
        <v>102</v>
      </c>
      <c r="E728" s="79">
        <v>9920026100</v>
      </c>
      <c r="F728" s="16" t="s">
        <v>84</v>
      </c>
      <c r="G728" s="98" t="s">
        <v>85</v>
      </c>
      <c r="H728" s="39">
        <v>500</v>
      </c>
      <c r="I728" s="39">
        <v>500</v>
      </c>
      <c r="J728" s="39">
        <v>500</v>
      </c>
    </row>
    <row r="729" spans="1:12" ht="32.25" customHeight="1">
      <c r="B729" s="25"/>
      <c r="C729" s="4" t="s">
        <v>9</v>
      </c>
      <c r="D729" s="5"/>
      <c r="E729" s="146"/>
      <c r="F729" s="146"/>
      <c r="G729" s="49" t="s">
        <v>604</v>
      </c>
      <c r="H729" s="96">
        <f>H730</f>
        <v>25</v>
      </c>
      <c r="I729" s="96">
        <f t="shared" ref="I729:J732" si="252">I730</f>
        <v>0</v>
      </c>
      <c r="J729" s="96">
        <f t="shared" si="252"/>
        <v>0</v>
      </c>
      <c r="L729" s="103"/>
    </row>
    <row r="730" spans="1:12" ht="25.5">
      <c r="B730" s="25"/>
      <c r="C730" s="47" t="s">
        <v>9</v>
      </c>
      <c r="D730" s="47" t="s">
        <v>88</v>
      </c>
      <c r="E730" s="23"/>
      <c r="F730" s="23"/>
      <c r="G730" s="48" t="s">
        <v>605</v>
      </c>
      <c r="H730" s="93">
        <f>H731</f>
        <v>25</v>
      </c>
      <c r="I730" s="93">
        <f t="shared" si="252"/>
        <v>0</v>
      </c>
      <c r="J730" s="93">
        <f t="shared" si="252"/>
        <v>0</v>
      </c>
    </row>
    <row r="731" spans="1:12" ht="38.25">
      <c r="B731" s="25"/>
      <c r="C731" s="82" t="s">
        <v>9</v>
      </c>
      <c r="D731" s="82" t="s">
        <v>88</v>
      </c>
      <c r="E731" s="82" t="s">
        <v>24</v>
      </c>
      <c r="F731" s="82"/>
      <c r="G731" s="99" t="s">
        <v>38</v>
      </c>
      <c r="H731" s="39">
        <f>H732</f>
        <v>25</v>
      </c>
      <c r="I731" s="39">
        <f t="shared" si="252"/>
        <v>0</v>
      </c>
      <c r="J731" s="39">
        <f t="shared" si="252"/>
        <v>0</v>
      </c>
    </row>
    <row r="732" spans="1:12" ht="25.5">
      <c r="B732" s="25"/>
      <c r="C732" s="82" t="s">
        <v>9</v>
      </c>
      <c r="D732" s="82" t="s">
        <v>88</v>
      </c>
      <c r="E732" s="1">
        <v>9940026500</v>
      </c>
      <c r="F732" s="1"/>
      <c r="G732" s="99" t="s">
        <v>606</v>
      </c>
      <c r="H732" s="39">
        <f>H733</f>
        <v>25</v>
      </c>
      <c r="I732" s="39">
        <f t="shared" si="252"/>
        <v>0</v>
      </c>
      <c r="J732" s="39">
        <f t="shared" si="252"/>
        <v>0</v>
      </c>
    </row>
    <row r="733" spans="1:12">
      <c r="B733" s="25"/>
      <c r="C733" s="82" t="s">
        <v>9</v>
      </c>
      <c r="D733" s="82" t="s">
        <v>88</v>
      </c>
      <c r="E733" s="1">
        <v>9940026500</v>
      </c>
      <c r="F733" s="82" t="s">
        <v>607</v>
      </c>
      <c r="G733" s="1" t="s">
        <v>608</v>
      </c>
      <c r="H733" s="39">
        <v>25</v>
      </c>
      <c r="I733" s="39">
        <v>0</v>
      </c>
      <c r="J733" s="39">
        <v>0</v>
      </c>
    </row>
  </sheetData>
  <mergeCells count="14">
    <mergeCell ref="B9:C9"/>
    <mergeCell ref="B10:C10"/>
    <mergeCell ref="B11:C11"/>
    <mergeCell ref="A19:A20"/>
    <mergeCell ref="A16:J16"/>
    <mergeCell ref="E18:E20"/>
    <mergeCell ref="F18:F20"/>
    <mergeCell ref="G18:G20"/>
    <mergeCell ref="H18:J18"/>
    <mergeCell ref="I19:J19"/>
    <mergeCell ref="C18:C20"/>
    <mergeCell ref="B18:B20"/>
    <mergeCell ref="H19:H20"/>
    <mergeCell ref="D18:D20"/>
  </mergeCells>
  <phoneticPr fontId="2" type="noConversion"/>
  <pageMargins left="0.75" right="0.75" top="0.9" bottom="1" header="0.5" footer="0.5"/>
  <pageSetup paperSize="9" scale="93" orientation="portrait" r:id="rId1"/>
  <headerFooter alignWithMargins="0">
    <oddFooter>&amp;R&amp;P</oddFooter>
  </headerFooter>
  <rowBreaks count="2" manualBreakCount="2">
    <brk id="700" max="9" man="1"/>
    <brk id="716" max="9" man="1"/>
  </rowBreaks>
</worksheet>
</file>

<file path=xl/worksheets/sheet5.xml><?xml version="1.0" encoding="utf-8"?>
<worksheet xmlns="http://schemas.openxmlformats.org/spreadsheetml/2006/main" xmlns:r="http://schemas.openxmlformats.org/officeDocument/2006/relationships">
  <sheetPr codeName="Лист4"/>
  <dimension ref="A1:M606"/>
  <sheetViews>
    <sheetView view="pageBreakPreview" zoomScale="60" zoomScaleNormal="100" workbookViewId="0">
      <selection activeCell="D8" sqref="D8"/>
    </sheetView>
  </sheetViews>
  <sheetFormatPr defaultColWidth="9.140625" defaultRowHeight="12.75"/>
  <cols>
    <col min="1" max="1" width="11.85546875" customWidth="1"/>
    <col min="2" max="2" width="3.28515625" customWidth="1"/>
    <col min="3" max="3" width="39.7109375" customWidth="1"/>
    <col min="4" max="4" width="11.85546875" customWidth="1"/>
    <col min="5" max="5" width="10.7109375" customWidth="1"/>
    <col min="6" max="6" width="10.42578125" customWidth="1"/>
    <col min="7" max="7" width="9.5703125" bestFit="1" customWidth="1"/>
  </cols>
  <sheetData>
    <row r="1" spans="1:6">
      <c r="C1" s="127" t="s">
        <v>724</v>
      </c>
    </row>
    <row r="2" spans="1:6">
      <c r="C2" s="127" t="s">
        <v>569</v>
      </c>
    </row>
    <row r="3" spans="1:6">
      <c r="C3" s="127" t="s">
        <v>782</v>
      </c>
    </row>
    <row r="4" spans="1:6">
      <c r="C4" s="127" t="s">
        <v>625</v>
      </c>
    </row>
    <row r="5" spans="1:6">
      <c r="C5" s="127" t="s">
        <v>692</v>
      </c>
    </row>
    <row r="6" spans="1:6">
      <c r="C6" s="127" t="s">
        <v>143</v>
      </c>
    </row>
    <row r="7" spans="1:6">
      <c r="C7" s="127" t="s">
        <v>660</v>
      </c>
    </row>
    <row r="8" spans="1:6">
      <c r="C8" s="127"/>
    </row>
    <row r="9" spans="1:6">
      <c r="C9" s="127" t="s">
        <v>724</v>
      </c>
      <c r="D9" s="88"/>
      <c r="E9" s="89"/>
      <c r="F9" s="89"/>
    </row>
    <row r="10" spans="1:6">
      <c r="C10" s="127" t="s">
        <v>370</v>
      </c>
      <c r="D10" s="88"/>
      <c r="E10" s="89"/>
      <c r="F10" s="89"/>
    </row>
    <row r="11" spans="1:6">
      <c r="C11" s="127" t="s">
        <v>695</v>
      </c>
      <c r="D11" s="88"/>
      <c r="E11" s="89"/>
      <c r="F11" s="89"/>
    </row>
    <row r="12" spans="1:6">
      <c r="C12" s="127" t="s">
        <v>143</v>
      </c>
      <c r="D12" s="88"/>
      <c r="E12" s="89"/>
      <c r="F12" s="89"/>
    </row>
    <row r="13" spans="1:6">
      <c r="C13" s="127" t="s">
        <v>660</v>
      </c>
      <c r="D13" s="44"/>
    </row>
    <row r="14" spans="1:6">
      <c r="C14" s="85"/>
      <c r="D14" s="44"/>
    </row>
    <row r="15" spans="1:6" ht="64.5" customHeight="1">
      <c r="A15" s="244" t="s">
        <v>697</v>
      </c>
      <c r="B15" s="264"/>
      <c r="C15" s="264"/>
      <c r="D15" s="264"/>
      <c r="E15" s="264"/>
      <c r="F15" s="264"/>
    </row>
    <row r="16" spans="1:6" ht="15">
      <c r="A16" s="109"/>
      <c r="B16" s="110"/>
      <c r="C16" s="110"/>
      <c r="D16" s="110"/>
      <c r="E16" s="110"/>
      <c r="F16" s="110"/>
    </row>
    <row r="17" spans="1:7">
      <c r="D17" s="6"/>
    </row>
    <row r="18" spans="1:7">
      <c r="A18" s="248" t="s">
        <v>119</v>
      </c>
      <c r="B18" s="248" t="s">
        <v>113</v>
      </c>
      <c r="C18" s="254" t="s">
        <v>270</v>
      </c>
      <c r="D18" s="263" t="s">
        <v>27</v>
      </c>
      <c r="E18" s="243"/>
      <c r="F18" s="243"/>
    </row>
    <row r="19" spans="1:7">
      <c r="A19" s="249"/>
      <c r="B19" s="249"/>
      <c r="C19" s="262"/>
      <c r="D19" s="254" t="s">
        <v>468</v>
      </c>
      <c r="E19" s="243" t="s">
        <v>140</v>
      </c>
      <c r="F19" s="243"/>
    </row>
    <row r="20" spans="1:7">
      <c r="A20" s="250"/>
      <c r="B20" s="250"/>
      <c r="C20" s="255"/>
      <c r="D20" s="255"/>
      <c r="E20" s="143" t="s">
        <v>594</v>
      </c>
      <c r="F20" s="143" t="s">
        <v>661</v>
      </c>
    </row>
    <row r="21" spans="1:7">
      <c r="A21" s="2">
        <v>3</v>
      </c>
      <c r="B21" s="2">
        <v>4</v>
      </c>
      <c r="C21" s="2">
        <v>5</v>
      </c>
      <c r="D21" s="2">
        <v>6</v>
      </c>
      <c r="E21" s="2">
        <v>7</v>
      </c>
      <c r="F21" s="2">
        <v>8</v>
      </c>
    </row>
    <row r="22" spans="1:7" ht="18">
      <c r="A22" s="2"/>
      <c r="B22" s="2"/>
      <c r="C22" s="9" t="s">
        <v>92</v>
      </c>
      <c r="D22" s="160">
        <f>D23+D551</f>
        <v>1643120.6999999997</v>
      </c>
      <c r="E22" s="161">
        <f>E23+E551</f>
        <v>1140440.0000000002</v>
      </c>
      <c r="F22" s="161">
        <f>F23+F551</f>
        <v>1142218.7</v>
      </c>
    </row>
    <row r="23" spans="1:7" ht="15.75">
      <c r="A23" s="2"/>
      <c r="B23" s="2"/>
      <c r="C23" s="3" t="s">
        <v>359</v>
      </c>
      <c r="D23" s="160">
        <f>D24+D140+D212+D243+D300+D328+D335+D365+D376+D413+D428+D452+D490+D510+D522+D531</f>
        <v>1501675.3999999997</v>
      </c>
      <c r="E23" s="160">
        <f>E24+E140+E212+E243+E300+E328+E335+E365+E376+E413+E428+E452+E490+E510+E522+E531</f>
        <v>1014065.5000000002</v>
      </c>
      <c r="F23" s="160">
        <f>F24+F140+F212+F243+F300+F328+F335+F365+F376+F413+F428+F452+F490+F510+F522+F531</f>
        <v>1015748.9</v>
      </c>
    </row>
    <row r="24" spans="1:7" ht="67.5" customHeight="1">
      <c r="A24" s="73" t="s">
        <v>73</v>
      </c>
      <c r="B24" s="35"/>
      <c r="C24" s="64" t="s">
        <v>575</v>
      </c>
      <c r="D24" s="62">
        <f>D25+D42+D90+D110+D135</f>
        <v>676123.3</v>
      </c>
      <c r="E24" s="62">
        <f>E25+E42+E90+E110+E135</f>
        <v>653123.9</v>
      </c>
      <c r="F24" s="62">
        <f>F25+F42+F90+F110+F135</f>
        <v>658119.9</v>
      </c>
      <c r="G24" s="103"/>
    </row>
    <row r="25" spans="1:7" ht="25.5">
      <c r="A25" s="52" t="s">
        <v>74</v>
      </c>
      <c r="B25" s="35"/>
      <c r="C25" s="46" t="s">
        <v>388</v>
      </c>
      <c r="D25" s="94">
        <f>D26+D31+D38</f>
        <v>186365.09999999998</v>
      </c>
      <c r="E25" s="94">
        <f>E26+E31+E38</f>
        <v>180238.9</v>
      </c>
      <c r="F25" s="94">
        <f>F26+F31+F38</f>
        <v>180238.9</v>
      </c>
      <c r="G25" s="103"/>
    </row>
    <row r="26" spans="1:7" ht="38.25">
      <c r="A26" s="21" t="s">
        <v>332</v>
      </c>
      <c r="B26" s="35"/>
      <c r="C26" s="97" t="s">
        <v>389</v>
      </c>
      <c r="D26" s="94">
        <f>D27+D29</f>
        <v>170070</v>
      </c>
      <c r="E26" s="94">
        <f t="shared" ref="E26:F26" si="0">E27+E29</f>
        <v>167221.6</v>
      </c>
      <c r="F26" s="94">
        <f t="shared" si="0"/>
        <v>167221.6</v>
      </c>
      <c r="G26" s="103"/>
    </row>
    <row r="27" spans="1:7" ht="51" customHeight="1">
      <c r="A27" s="21" t="s">
        <v>379</v>
      </c>
      <c r="B27" s="21"/>
      <c r="C27" s="98" t="s">
        <v>378</v>
      </c>
      <c r="D27" s="94">
        <f>D28</f>
        <v>94397.6</v>
      </c>
      <c r="E27" s="94">
        <f t="shared" ref="E27:F27" si="1">E28</f>
        <v>94400.5</v>
      </c>
      <c r="F27" s="94">
        <f t="shared" si="1"/>
        <v>94400.5</v>
      </c>
      <c r="G27" s="103"/>
    </row>
    <row r="28" spans="1:7">
      <c r="A28" s="21" t="s">
        <v>379</v>
      </c>
      <c r="B28" s="21" t="s">
        <v>225</v>
      </c>
      <c r="C28" s="98" t="s">
        <v>224</v>
      </c>
      <c r="D28" s="1">
        <v>94397.6</v>
      </c>
      <c r="E28" s="1">
        <v>94400.5</v>
      </c>
      <c r="F28" s="1">
        <v>94400.5</v>
      </c>
      <c r="G28" s="103"/>
    </row>
    <row r="29" spans="1:7" ht="64.5" customHeight="1">
      <c r="A29" s="131" t="s">
        <v>381</v>
      </c>
      <c r="B29" s="21"/>
      <c r="C29" s="98" t="s">
        <v>380</v>
      </c>
      <c r="D29" s="94">
        <f>D30</f>
        <v>75672.400000000009</v>
      </c>
      <c r="E29" s="94">
        <f t="shared" ref="E29:F29" si="2">E30</f>
        <v>72821.100000000006</v>
      </c>
      <c r="F29" s="94">
        <f t="shared" si="2"/>
        <v>72821.100000000006</v>
      </c>
      <c r="G29" s="103"/>
    </row>
    <row r="30" spans="1:7" ht="15">
      <c r="A30" s="131" t="s">
        <v>381</v>
      </c>
      <c r="B30" s="21" t="s">
        <v>225</v>
      </c>
      <c r="C30" s="98" t="s">
        <v>224</v>
      </c>
      <c r="D30" s="94">
        <f>72821.1+2851.3</f>
        <v>75672.400000000009</v>
      </c>
      <c r="E30" s="94">
        <v>72821.100000000006</v>
      </c>
      <c r="F30" s="94">
        <v>72821.100000000006</v>
      </c>
      <c r="G30" s="103"/>
    </row>
    <row r="31" spans="1:7" ht="26.25" customHeight="1">
      <c r="A31" s="21" t="s">
        <v>282</v>
      </c>
      <c r="B31" s="35"/>
      <c r="C31" s="97" t="s">
        <v>382</v>
      </c>
      <c r="D31" s="94">
        <f>D32+D34+D36</f>
        <v>3277.8</v>
      </c>
      <c r="E31" s="94">
        <f t="shared" ref="E31:F31" si="3">E32+E34+E36</f>
        <v>0</v>
      </c>
      <c r="F31" s="94">
        <f t="shared" si="3"/>
        <v>0</v>
      </c>
      <c r="G31" s="103"/>
    </row>
    <row r="32" spans="1:7" ht="52.5" customHeight="1">
      <c r="A32" s="21" t="s">
        <v>384</v>
      </c>
      <c r="B32" s="57"/>
      <c r="C32" s="97" t="s">
        <v>383</v>
      </c>
      <c r="D32" s="94">
        <f>D33</f>
        <v>142.9</v>
      </c>
      <c r="E32" s="94">
        <f t="shared" ref="E32:F32" si="4">E33</f>
        <v>0</v>
      </c>
      <c r="F32" s="94">
        <f t="shared" si="4"/>
        <v>0</v>
      </c>
      <c r="G32" s="103"/>
    </row>
    <row r="33" spans="1:7">
      <c r="A33" s="21" t="s">
        <v>384</v>
      </c>
      <c r="B33" s="21" t="s">
        <v>225</v>
      </c>
      <c r="C33" s="98" t="s">
        <v>224</v>
      </c>
      <c r="D33" s="94">
        <v>142.9</v>
      </c>
      <c r="E33" s="94">
        <v>0</v>
      </c>
      <c r="F33" s="94">
        <v>0</v>
      </c>
      <c r="G33" s="103"/>
    </row>
    <row r="34" spans="1:7" s="228" customFormat="1" ht="54" customHeight="1">
      <c r="A34" s="57" t="s">
        <v>743</v>
      </c>
      <c r="B34" s="21"/>
      <c r="C34" s="98" t="s">
        <v>744</v>
      </c>
      <c r="D34" s="94">
        <f t="shared" ref="D34:F34" si="5">D35</f>
        <v>179.3</v>
      </c>
      <c r="E34" s="94">
        <f t="shared" si="5"/>
        <v>0</v>
      </c>
      <c r="F34" s="94">
        <f t="shared" si="5"/>
        <v>0</v>
      </c>
      <c r="G34" s="103"/>
    </row>
    <row r="35" spans="1:7" s="228" customFormat="1">
      <c r="A35" s="57" t="s">
        <v>743</v>
      </c>
      <c r="B35" s="21" t="s">
        <v>225</v>
      </c>
      <c r="C35" s="98" t="s">
        <v>224</v>
      </c>
      <c r="D35" s="94">
        <v>179.3</v>
      </c>
      <c r="E35" s="94">
        <f t="shared" ref="E35:F35" si="6">150-150</f>
        <v>0</v>
      </c>
      <c r="F35" s="94">
        <f t="shared" si="6"/>
        <v>0</v>
      </c>
      <c r="G35" s="103"/>
    </row>
    <row r="36" spans="1:7" s="232" customFormat="1" ht="51">
      <c r="A36" s="57" t="s">
        <v>769</v>
      </c>
      <c r="B36" s="21"/>
      <c r="C36" s="98" t="s">
        <v>770</v>
      </c>
      <c r="D36" s="94">
        <f>D37</f>
        <v>2955.6</v>
      </c>
      <c r="E36" s="94">
        <f t="shared" ref="E36:F36" si="7">E37</f>
        <v>0</v>
      </c>
      <c r="F36" s="94">
        <f t="shared" si="7"/>
        <v>0</v>
      </c>
      <c r="G36" s="103"/>
    </row>
    <row r="37" spans="1:7" s="232" customFormat="1">
      <c r="A37" s="57" t="s">
        <v>769</v>
      </c>
      <c r="B37" s="21" t="s">
        <v>225</v>
      </c>
      <c r="C37" s="98" t="s">
        <v>224</v>
      </c>
      <c r="D37" s="94">
        <v>2955.6</v>
      </c>
      <c r="E37" s="94">
        <v>0</v>
      </c>
      <c r="F37" s="94">
        <v>0</v>
      </c>
      <c r="G37" s="103"/>
    </row>
    <row r="38" spans="1:7" ht="25.5">
      <c r="A38" s="21" t="s">
        <v>283</v>
      </c>
      <c r="B38" s="21"/>
      <c r="C38" s="97" t="s">
        <v>385</v>
      </c>
      <c r="D38" s="94">
        <f>D39</f>
        <v>13017.3</v>
      </c>
      <c r="E38" s="94">
        <f>E39</f>
        <v>13017.3</v>
      </c>
      <c r="F38" s="94">
        <f>F39</f>
        <v>13017.3</v>
      </c>
      <c r="G38" s="103"/>
    </row>
    <row r="39" spans="1:7" ht="78.75" customHeight="1">
      <c r="A39" s="57" t="s">
        <v>387</v>
      </c>
      <c r="B39" s="21"/>
      <c r="C39" s="98" t="s">
        <v>386</v>
      </c>
      <c r="D39" s="94">
        <f>D40+D41</f>
        <v>13017.3</v>
      </c>
      <c r="E39" s="94">
        <f>E40+E41</f>
        <v>13017.3</v>
      </c>
      <c r="F39" s="94">
        <f>F40+F41</f>
        <v>13017.3</v>
      </c>
      <c r="G39" s="103"/>
    </row>
    <row r="40" spans="1:7" ht="38.25">
      <c r="A40" s="57" t="s">
        <v>387</v>
      </c>
      <c r="B40" s="82" t="s">
        <v>211</v>
      </c>
      <c r="C40" s="98" t="s">
        <v>212</v>
      </c>
      <c r="D40" s="94">
        <v>330</v>
      </c>
      <c r="E40" s="94">
        <v>330</v>
      </c>
      <c r="F40" s="94">
        <v>330</v>
      </c>
      <c r="G40" s="103"/>
    </row>
    <row r="41" spans="1:7" ht="25.5" customHeight="1">
      <c r="A41" s="57" t="s">
        <v>387</v>
      </c>
      <c r="B41" s="82" t="s">
        <v>260</v>
      </c>
      <c r="C41" s="98" t="s">
        <v>249</v>
      </c>
      <c r="D41" s="94">
        <v>12687.3</v>
      </c>
      <c r="E41" s="94">
        <v>12687.3</v>
      </c>
      <c r="F41" s="94">
        <v>12687.3</v>
      </c>
      <c r="G41" s="103"/>
    </row>
    <row r="42" spans="1:7" ht="38.25">
      <c r="A42" s="52" t="s">
        <v>75</v>
      </c>
      <c r="B42" s="21"/>
      <c r="C42" s="46" t="s">
        <v>563</v>
      </c>
      <c r="D42" s="94">
        <f>D43+D50+D57+D64+D77+D84+D87</f>
        <v>426415.89999999997</v>
      </c>
      <c r="E42" s="94">
        <f>E43+E50+E57+E64+E77+E84+E87</f>
        <v>410867.00000000006</v>
      </c>
      <c r="F42" s="94">
        <f>F43+F50+F57+F64+F77+F84+F87</f>
        <v>415863.00000000006</v>
      </c>
      <c r="G42" s="103"/>
    </row>
    <row r="43" spans="1:7" ht="51">
      <c r="A43" s="21" t="s">
        <v>287</v>
      </c>
      <c r="B43" s="35"/>
      <c r="C43" s="97" t="s">
        <v>390</v>
      </c>
      <c r="D43" s="94">
        <f>D44+D46+D48</f>
        <v>360772.4</v>
      </c>
      <c r="E43" s="94">
        <f t="shared" ref="E43:F43" si="8">E44+E46+E48</f>
        <v>357026.80000000005</v>
      </c>
      <c r="F43" s="94">
        <f t="shared" si="8"/>
        <v>357026.80000000005</v>
      </c>
      <c r="G43" s="103"/>
    </row>
    <row r="44" spans="1:7" ht="66.75" customHeight="1">
      <c r="A44" s="82" t="s">
        <v>392</v>
      </c>
      <c r="B44" s="82"/>
      <c r="C44" s="98" t="s">
        <v>391</v>
      </c>
      <c r="D44" s="94">
        <f>D45</f>
        <v>250540.2</v>
      </c>
      <c r="E44" s="94">
        <f>E45</f>
        <v>250596.30000000002</v>
      </c>
      <c r="F44" s="94">
        <f>F45</f>
        <v>250596.30000000002</v>
      </c>
      <c r="G44" s="103"/>
    </row>
    <row r="45" spans="1:7">
      <c r="A45" s="57" t="s">
        <v>392</v>
      </c>
      <c r="B45" s="21" t="s">
        <v>225</v>
      </c>
      <c r="C45" s="98" t="s">
        <v>224</v>
      </c>
      <c r="D45" s="39">
        <f>250542.2-2</f>
        <v>250540.2</v>
      </c>
      <c r="E45" s="39">
        <f>250596.1+0.2</f>
        <v>250596.30000000002</v>
      </c>
      <c r="F45" s="39">
        <f>250596.1+0.2</f>
        <v>250596.30000000002</v>
      </c>
      <c r="G45" s="103"/>
    </row>
    <row r="46" spans="1:7" ht="66.75" customHeight="1">
      <c r="A46" s="57" t="s">
        <v>393</v>
      </c>
      <c r="B46" s="21"/>
      <c r="C46" s="98" t="s">
        <v>286</v>
      </c>
      <c r="D46" s="94">
        <f>D47</f>
        <v>94373.8</v>
      </c>
      <c r="E46" s="94">
        <f>E47</f>
        <v>90572.1</v>
      </c>
      <c r="F46" s="94">
        <f>F47</f>
        <v>90572.1</v>
      </c>
      <c r="G46" s="103"/>
    </row>
    <row r="47" spans="1:7">
      <c r="A47" s="57" t="s">
        <v>393</v>
      </c>
      <c r="B47" s="21" t="s">
        <v>225</v>
      </c>
      <c r="C47" s="98" t="s">
        <v>224</v>
      </c>
      <c r="D47" s="94">
        <f>90572.1+3801.7</f>
        <v>94373.8</v>
      </c>
      <c r="E47" s="94">
        <v>90572.1</v>
      </c>
      <c r="F47" s="94">
        <v>90572.1</v>
      </c>
      <c r="G47" s="103"/>
    </row>
    <row r="48" spans="1:7" ht="49.5" customHeight="1">
      <c r="A48" s="57" t="s">
        <v>395</v>
      </c>
      <c r="B48" s="21"/>
      <c r="C48" s="98" t="s">
        <v>394</v>
      </c>
      <c r="D48" s="94">
        <f>D49</f>
        <v>15858.4</v>
      </c>
      <c r="E48" s="94">
        <f>E49</f>
        <v>15858.4</v>
      </c>
      <c r="F48" s="94">
        <f>F49</f>
        <v>15858.4</v>
      </c>
      <c r="G48" s="103"/>
    </row>
    <row r="49" spans="1:7">
      <c r="A49" s="21" t="s">
        <v>395</v>
      </c>
      <c r="B49" s="21" t="s">
        <v>225</v>
      </c>
      <c r="C49" s="98" t="s">
        <v>224</v>
      </c>
      <c r="D49" s="1">
        <v>15858.4</v>
      </c>
      <c r="E49" s="1">
        <v>15858.4</v>
      </c>
      <c r="F49" s="1">
        <v>15858.4</v>
      </c>
      <c r="G49" s="103"/>
    </row>
    <row r="50" spans="1:7" ht="37.5" customHeight="1">
      <c r="A50" s="21" t="s">
        <v>397</v>
      </c>
      <c r="B50" s="82"/>
      <c r="C50" s="97" t="s">
        <v>396</v>
      </c>
      <c r="D50" s="94">
        <f>D51+D53+D55</f>
        <v>3196.2</v>
      </c>
      <c r="E50" s="94">
        <f t="shared" ref="E50:F50" si="9">E51+E53+E55</f>
        <v>0</v>
      </c>
      <c r="F50" s="94">
        <f t="shared" si="9"/>
        <v>0</v>
      </c>
      <c r="G50" s="103"/>
    </row>
    <row r="51" spans="1:7" ht="51" customHeight="1">
      <c r="A51" s="57" t="s">
        <v>398</v>
      </c>
      <c r="B51" s="21"/>
      <c r="C51" s="98" t="s">
        <v>399</v>
      </c>
      <c r="D51" s="94">
        <f>D52</f>
        <v>454</v>
      </c>
      <c r="E51" s="94">
        <f>E52</f>
        <v>0</v>
      </c>
      <c r="F51" s="94">
        <f>F52</f>
        <v>0</v>
      </c>
      <c r="G51" s="103"/>
    </row>
    <row r="52" spans="1:7">
      <c r="A52" s="57" t="s">
        <v>398</v>
      </c>
      <c r="B52" s="21" t="s">
        <v>225</v>
      </c>
      <c r="C52" s="98" t="s">
        <v>224</v>
      </c>
      <c r="D52" s="94">
        <v>454</v>
      </c>
      <c r="E52" s="94">
        <v>0</v>
      </c>
      <c r="F52" s="94">
        <v>0</v>
      </c>
      <c r="G52" s="103"/>
    </row>
    <row r="53" spans="1:7" ht="51.75" customHeight="1">
      <c r="A53" s="57" t="s">
        <v>400</v>
      </c>
      <c r="B53" s="57"/>
      <c r="C53" s="124" t="s">
        <v>401</v>
      </c>
      <c r="D53" s="94">
        <f>D54</f>
        <v>1900.7</v>
      </c>
      <c r="E53" s="94">
        <f>E54</f>
        <v>0</v>
      </c>
      <c r="F53" s="94">
        <f>F54</f>
        <v>0</v>
      </c>
      <c r="G53" s="103"/>
    </row>
    <row r="54" spans="1:7">
      <c r="A54" s="57" t="s">
        <v>400</v>
      </c>
      <c r="B54" s="21" t="s">
        <v>225</v>
      </c>
      <c r="C54" s="98" t="s">
        <v>224</v>
      </c>
      <c r="D54" s="94">
        <f>864.7+1036</f>
        <v>1900.7</v>
      </c>
      <c r="E54" s="94">
        <v>0</v>
      </c>
      <c r="F54" s="94">
        <v>0</v>
      </c>
      <c r="G54" s="103"/>
    </row>
    <row r="55" spans="1:7" ht="42" customHeight="1">
      <c r="A55" s="57" t="s">
        <v>613</v>
      </c>
      <c r="B55" s="21"/>
      <c r="C55" s="98" t="s">
        <v>614</v>
      </c>
      <c r="D55" s="94">
        <f>D56</f>
        <v>841.5</v>
      </c>
      <c r="E55" s="94">
        <f t="shared" ref="E55:F55" si="10">E56</f>
        <v>0</v>
      </c>
      <c r="F55" s="94">
        <f t="shared" si="10"/>
        <v>0</v>
      </c>
      <c r="G55" s="103"/>
    </row>
    <row r="56" spans="1:7">
      <c r="A56" s="57" t="s">
        <v>613</v>
      </c>
      <c r="B56" s="21" t="s">
        <v>225</v>
      </c>
      <c r="C56" s="98" t="s">
        <v>224</v>
      </c>
      <c r="D56" s="94">
        <f>500+341.5</f>
        <v>841.5</v>
      </c>
      <c r="E56" s="94">
        <v>0</v>
      </c>
      <c r="F56" s="94">
        <v>0</v>
      </c>
      <c r="G56" s="103"/>
    </row>
    <row r="57" spans="1:7" ht="50.25" customHeight="1">
      <c r="A57" s="21" t="s">
        <v>402</v>
      </c>
      <c r="B57" s="21"/>
      <c r="C57" s="97" t="s">
        <v>404</v>
      </c>
      <c r="D57" s="94">
        <f>D58+D60+D62</f>
        <v>26803.8</v>
      </c>
      <c r="E57" s="94">
        <f>E58+E60+E62</f>
        <v>26638.7</v>
      </c>
      <c r="F57" s="94">
        <f>F58+F60+F62</f>
        <v>26563.8</v>
      </c>
      <c r="G57" s="103"/>
    </row>
    <row r="58" spans="1:7" ht="35.25" customHeight="1">
      <c r="A58" s="57" t="s">
        <v>403</v>
      </c>
      <c r="B58" s="21"/>
      <c r="C58" s="98" t="s">
        <v>307</v>
      </c>
      <c r="D58" s="94">
        <f>D59</f>
        <v>5242.3</v>
      </c>
      <c r="E58" s="94">
        <f>E59</f>
        <v>5242.3</v>
      </c>
      <c r="F58" s="94">
        <f>F59</f>
        <v>5242.3</v>
      </c>
      <c r="G58" s="103"/>
    </row>
    <row r="59" spans="1:7">
      <c r="A59" s="57" t="s">
        <v>403</v>
      </c>
      <c r="B59" s="21" t="s">
        <v>225</v>
      </c>
      <c r="C59" s="98" t="s">
        <v>224</v>
      </c>
      <c r="D59" s="39">
        <v>5242.3</v>
      </c>
      <c r="E59" s="39">
        <v>5242.3</v>
      </c>
      <c r="F59" s="39">
        <v>5242.3</v>
      </c>
      <c r="G59" s="103"/>
    </row>
    <row r="60" spans="1:7" ht="65.25" customHeight="1">
      <c r="A60" s="21" t="s">
        <v>405</v>
      </c>
      <c r="B60" s="21"/>
      <c r="C60" s="98" t="s">
        <v>135</v>
      </c>
      <c r="D60" s="94">
        <f>D61</f>
        <v>21321.5</v>
      </c>
      <c r="E60" s="94">
        <f>E61</f>
        <v>21321.5</v>
      </c>
      <c r="F60" s="94">
        <f>F61</f>
        <v>21321.5</v>
      </c>
      <c r="G60" s="103"/>
    </row>
    <row r="61" spans="1:7">
      <c r="A61" s="21" t="s">
        <v>405</v>
      </c>
      <c r="B61" s="21" t="s">
        <v>225</v>
      </c>
      <c r="C61" s="98" t="s">
        <v>224</v>
      </c>
      <c r="D61" s="94">
        <v>21321.5</v>
      </c>
      <c r="E61" s="94">
        <v>21321.5</v>
      </c>
      <c r="F61" s="94">
        <v>21321.5</v>
      </c>
      <c r="G61" s="103"/>
    </row>
    <row r="62" spans="1:7" ht="52.5" customHeight="1">
      <c r="A62" s="21" t="s">
        <v>406</v>
      </c>
      <c r="B62" s="21"/>
      <c r="C62" s="98" t="s">
        <v>573</v>
      </c>
      <c r="D62" s="94">
        <f>D63</f>
        <v>240</v>
      </c>
      <c r="E62" s="94">
        <f>E63</f>
        <v>74.900000000000006</v>
      </c>
      <c r="F62" s="94">
        <f>F63</f>
        <v>0</v>
      </c>
      <c r="G62" s="103"/>
    </row>
    <row r="63" spans="1:7">
      <c r="A63" s="21" t="s">
        <v>406</v>
      </c>
      <c r="B63" s="21" t="s">
        <v>225</v>
      </c>
      <c r="C63" s="98" t="s">
        <v>224</v>
      </c>
      <c r="D63" s="41">
        <v>240</v>
      </c>
      <c r="E63" s="41">
        <v>74.900000000000006</v>
      </c>
      <c r="F63" s="41">
        <v>0</v>
      </c>
      <c r="G63" s="103"/>
    </row>
    <row r="64" spans="1:7" ht="51">
      <c r="A64" s="21" t="s">
        <v>407</v>
      </c>
      <c r="B64" s="21"/>
      <c r="C64" s="97" t="s">
        <v>408</v>
      </c>
      <c r="D64" s="41">
        <f>D65+D67+D70+D72+D75</f>
        <v>30104.600000000002</v>
      </c>
      <c r="E64" s="41">
        <f t="shared" ref="E64:F64" si="11">E65+E67+E70+E72+E75</f>
        <v>24383.4</v>
      </c>
      <c r="F64" s="41">
        <f t="shared" si="11"/>
        <v>28918.000000000004</v>
      </c>
      <c r="G64" s="103"/>
    </row>
    <row r="65" spans="1:13" ht="53.25" customHeight="1">
      <c r="A65" s="21" t="s">
        <v>647</v>
      </c>
      <c r="B65" s="82"/>
      <c r="C65" s="55" t="s">
        <v>371</v>
      </c>
      <c r="D65" s="41">
        <f>D66</f>
        <v>19143.3</v>
      </c>
      <c r="E65" s="41">
        <f>E66</f>
        <v>18674.599999999999</v>
      </c>
      <c r="F65" s="41">
        <f>F66</f>
        <v>18296.400000000001</v>
      </c>
      <c r="G65" s="103"/>
    </row>
    <row r="66" spans="1:13">
      <c r="A66" s="21" t="s">
        <v>647</v>
      </c>
      <c r="B66" s="21" t="s">
        <v>225</v>
      </c>
      <c r="C66" s="98" t="s">
        <v>224</v>
      </c>
      <c r="D66" s="39">
        <v>19143.3</v>
      </c>
      <c r="E66" s="39">
        <v>18674.599999999999</v>
      </c>
      <c r="F66" s="39">
        <v>18296.400000000001</v>
      </c>
      <c r="G66" s="103"/>
    </row>
    <row r="67" spans="1:13" ht="25.5" customHeight="1">
      <c r="A67" s="57" t="s">
        <v>559</v>
      </c>
      <c r="B67" s="21"/>
      <c r="C67" s="98" t="s">
        <v>134</v>
      </c>
      <c r="D67" s="41">
        <f>SUM(D68:D69)</f>
        <v>215.9</v>
      </c>
      <c r="E67" s="41">
        <f>SUM(E68:E69)</f>
        <v>215.9</v>
      </c>
      <c r="F67" s="41">
        <f>SUM(F68:F69)</f>
        <v>215.9</v>
      </c>
      <c r="G67" s="103"/>
    </row>
    <row r="68" spans="1:13" ht="26.25" customHeight="1">
      <c r="A68" s="57" t="s">
        <v>559</v>
      </c>
      <c r="B68" s="82" t="s">
        <v>64</v>
      </c>
      <c r="C68" s="55" t="s">
        <v>130</v>
      </c>
      <c r="D68" s="41">
        <v>88.5</v>
      </c>
      <c r="E68" s="41">
        <v>88.5</v>
      </c>
      <c r="F68" s="41">
        <v>88.5</v>
      </c>
      <c r="G68" s="103"/>
    </row>
    <row r="69" spans="1:13" ht="38.25">
      <c r="A69" s="57" t="s">
        <v>559</v>
      </c>
      <c r="B69" s="82" t="s">
        <v>211</v>
      </c>
      <c r="C69" s="98" t="s">
        <v>212</v>
      </c>
      <c r="D69" s="41">
        <v>127.4</v>
      </c>
      <c r="E69" s="41">
        <v>127.4</v>
      </c>
      <c r="F69" s="41">
        <v>127.4</v>
      </c>
      <c r="G69" s="103"/>
    </row>
    <row r="70" spans="1:13">
      <c r="A70" s="57" t="s">
        <v>409</v>
      </c>
      <c r="B70" s="21"/>
      <c r="C70" s="98" t="s">
        <v>45</v>
      </c>
      <c r="D70" s="41">
        <f>D71</f>
        <v>3042.5</v>
      </c>
      <c r="E70" s="41">
        <f>E71</f>
        <v>3042.5</v>
      </c>
      <c r="F70" s="41">
        <f>F71</f>
        <v>3042.5</v>
      </c>
      <c r="G70" s="103"/>
    </row>
    <row r="71" spans="1:13">
      <c r="A71" s="57" t="s">
        <v>409</v>
      </c>
      <c r="B71" s="21" t="s">
        <v>225</v>
      </c>
      <c r="C71" s="98" t="s">
        <v>224</v>
      </c>
      <c r="D71" s="41">
        <v>3042.5</v>
      </c>
      <c r="E71" s="41">
        <v>3042.5</v>
      </c>
      <c r="F71" s="41">
        <v>3042.5</v>
      </c>
      <c r="G71" s="103"/>
    </row>
    <row r="72" spans="1:13" ht="39" customHeight="1">
      <c r="A72" s="57" t="s">
        <v>411</v>
      </c>
      <c r="B72" s="21"/>
      <c r="C72" s="98" t="s">
        <v>410</v>
      </c>
      <c r="D72" s="41">
        <f>SUM(D73:D74)</f>
        <v>2450.4</v>
      </c>
      <c r="E72" s="41">
        <f>SUM(E73:E74)</f>
        <v>2450.4</v>
      </c>
      <c r="F72" s="41">
        <f>SUM(F73:F74)</f>
        <v>2450.4</v>
      </c>
      <c r="G72" s="103"/>
      <c r="J72" s="144"/>
      <c r="K72" s="145"/>
      <c r="L72" s="145"/>
      <c r="M72" s="144"/>
    </row>
    <row r="73" spans="1:13" ht="38.25">
      <c r="A73" s="57" t="s">
        <v>411</v>
      </c>
      <c r="B73" s="82" t="s">
        <v>211</v>
      </c>
      <c r="C73" s="98" t="s">
        <v>212</v>
      </c>
      <c r="D73" s="39">
        <v>200</v>
      </c>
      <c r="E73" s="39">
        <v>200</v>
      </c>
      <c r="F73" s="39">
        <v>200</v>
      </c>
      <c r="G73" s="103"/>
    </row>
    <row r="74" spans="1:13">
      <c r="A74" s="57" t="s">
        <v>411</v>
      </c>
      <c r="B74" s="21" t="s">
        <v>225</v>
      </c>
      <c r="C74" s="98" t="s">
        <v>224</v>
      </c>
      <c r="D74" s="39">
        <v>2250.4</v>
      </c>
      <c r="E74" s="39">
        <v>2250.4</v>
      </c>
      <c r="F74" s="39">
        <v>2250.4</v>
      </c>
      <c r="G74" s="103"/>
    </row>
    <row r="75" spans="1:13" ht="54" customHeight="1">
      <c r="A75" s="57" t="s">
        <v>554</v>
      </c>
      <c r="B75" s="16"/>
      <c r="C75" s="98" t="s">
        <v>555</v>
      </c>
      <c r="D75" s="41">
        <f>D76</f>
        <v>5252.5</v>
      </c>
      <c r="E75" s="41">
        <f t="shared" ref="E75:F75" si="12">E76</f>
        <v>0</v>
      </c>
      <c r="F75" s="41">
        <f t="shared" si="12"/>
        <v>4912.8</v>
      </c>
      <c r="G75" s="103"/>
    </row>
    <row r="76" spans="1:13">
      <c r="A76" s="57" t="s">
        <v>554</v>
      </c>
      <c r="B76" s="21" t="s">
        <v>225</v>
      </c>
      <c r="C76" s="98" t="s">
        <v>224</v>
      </c>
      <c r="D76" s="41">
        <v>5252.5</v>
      </c>
      <c r="E76" s="41">
        <v>0</v>
      </c>
      <c r="F76" s="41">
        <v>4912.8</v>
      </c>
      <c r="G76" s="103"/>
    </row>
    <row r="77" spans="1:13" ht="38.25">
      <c r="A77" s="57" t="s">
        <v>615</v>
      </c>
      <c r="B77" s="21"/>
      <c r="C77" s="148" t="s">
        <v>616</v>
      </c>
      <c r="D77" s="41">
        <f>D78+D80+D82</f>
        <v>430</v>
      </c>
      <c r="E77" s="41">
        <f t="shared" ref="E77:F77" si="13">E78+E80+E82</f>
        <v>250</v>
      </c>
      <c r="F77" s="41">
        <f t="shared" si="13"/>
        <v>250</v>
      </c>
      <c r="G77" s="103"/>
    </row>
    <row r="78" spans="1:13" ht="51" customHeight="1">
      <c r="A78" s="57" t="s">
        <v>687</v>
      </c>
      <c r="B78" s="21"/>
      <c r="C78" s="97" t="s">
        <v>688</v>
      </c>
      <c r="D78" s="41">
        <f>D79</f>
        <v>0</v>
      </c>
      <c r="E78" s="41">
        <f>E79</f>
        <v>250</v>
      </c>
      <c r="F78" s="41">
        <f>F79</f>
        <v>250</v>
      </c>
      <c r="G78" s="103"/>
    </row>
    <row r="79" spans="1:13">
      <c r="A79" s="57" t="s">
        <v>687</v>
      </c>
      <c r="B79" s="21" t="s">
        <v>225</v>
      </c>
      <c r="C79" s="98" t="s">
        <v>224</v>
      </c>
      <c r="D79" s="41">
        <v>0</v>
      </c>
      <c r="E79" s="41">
        <v>250</v>
      </c>
      <c r="F79" s="41">
        <v>250</v>
      </c>
      <c r="G79" s="103"/>
    </row>
    <row r="80" spans="1:13" s="230" customFormat="1" ht="51">
      <c r="A80" s="57" t="s">
        <v>752</v>
      </c>
      <c r="B80" s="21"/>
      <c r="C80" s="97" t="s">
        <v>754</v>
      </c>
      <c r="D80" s="41">
        <f>D81</f>
        <v>215</v>
      </c>
      <c r="E80" s="41">
        <f t="shared" ref="E80:F80" si="14">E81</f>
        <v>0</v>
      </c>
      <c r="F80" s="41">
        <f t="shared" si="14"/>
        <v>0</v>
      </c>
      <c r="G80" s="103"/>
    </row>
    <row r="81" spans="1:7" s="230" customFormat="1">
      <c r="A81" s="57" t="s">
        <v>752</v>
      </c>
      <c r="B81" s="21" t="s">
        <v>225</v>
      </c>
      <c r="C81" s="98" t="s">
        <v>224</v>
      </c>
      <c r="D81" s="41">
        <f>125+90</f>
        <v>215</v>
      </c>
      <c r="E81" s="41">
        <v>0</v>
      </c>
      <c r="F81" s="41">
        <v>0</v>
      </c>
      <c r="G81" s="103"/>
    </row>
    <row r="82" spans="1:7" s="230" customFormat="1" ht="38.25">
      <c r="A82" s="57" t="s">
        <v>753</v>
      </c>
      <c r="B82" s="21"/>
      <c r="C82" s="97" t="s">
        <v>755</v>
      </c>
      <c r="D82" s="41">
        <f>D83</f>
        <v>215</v>
      </c>
      <c r="E82" s="41"/>
      <c r="F82" s="41"/>
      <c r="G82" s="103"/>
    </row>
    <row r="83" spans="1:7" s="230" customFormat="1">
      <c r="A83" s="57" t="s">
        <v>753</v>
      </c>
      <c r="B83" s="21" t="s">
        <v>225</v>
      </c>
      <c r="C83" s="98" t="s">
        <v>224</v>
      </c>
      <c r="D83" s="41">
        <f>125+90</f>
        <v>215</v>
      </c>
      <c r="E83" s="41">
        <v>0</v>
      </c>
      <c r="F83" s="41">
        <v>0</v>
      </c>
      <c r="G83" s="103"/>
    </row>
    <row r="84" spans="1:7" s="164" customFormat="1" ht="51">
      <c r="A84" s="57" t="s">
        <v>726</v>
      </c>
      <c r="B84" s="21"/>
      <c r="C84" s="98" t="s">
        <v>658</v>
      </c>
      <c r="D84" s="41">
        <f>D85</f>
        <v>2568.1</v>
      </c>
      <c r="E84" s="41">
        <f t="shared" ref="E84:F85" si="15">E85</f>
        <v>2568.1</v>
      </c>
      <c r="F84" s="41">
        <f t="shared" si="15"/>
        <v>3104.3999999999996</v>
      </c>
      <c r="G84" s="103"/>
    </row>
    <row r="85" spans="1:7" s="164" customFormat="1" ht="63.75">
      <c r="A85" s="57" t="s">
        <v>656</v>
      </c>
      <c r="B85" s="21"/>
      <c r="C85" s="98" t="s">
        <v>657</v>
      </c>
      <c r="D85" s="1">
        <f>D86</f>
        <v>2568.1</v>
      </c>
      <c r="E85" s="1">
        <f t="shared" si="15"/>
        <v>2568.1</v>
      </c>
      <c r="F85" s="1">
        <f t="shared" si="15"/>
        <v>3104.3999999999996</v>
      </c>
      <c r="G85" s="103"/>
    </row>
    <row r="86" spans="1:7" s="164" customFormat="1">
      <c r="A86" s="57" t="s">
        <v>656</v>
      </c>
      <c r="B86" s="21" t="s">
        <v>225</v>
      </c>
      <c r="C86" s="98" t="s">
        <v>224</v>
      </c>
      <c r="D86" s="1">
        <f>2567.6+0.5</f>
        <v>2568.1</v>
      </c>
      <c r="E86" s="1">
        <f>2567.6+0.5</f>
        <v>2568.1</v>
      </c>
      <c r="F86" s="1">
        <f>2567.6+536.8</f>
        <v>3104.3999999999996</v>
      </c>
      <c r="G86" s="103"/>
    </row>
    <row r="87" spans="1:7" s="211" customFormat="1" ht="38.25">
      <c r="A87" s="57" t="s">
        <v>727</v>
      </c>
      <c r="B87" s="21"/>
      <c r="C87" s="98" t="s">
        <v>728</v>
      </c>
      <c r="D87" s="39">
        <f>D88</f>
        <v>2540.8000000000002</v>
      </c>
      <c r="E87" s="1">
        <f t="shared" ref="E87:F87" si="16">E88</f>
        <v>0</v>
      </c>
      <c r="F87" s="1">
        <f t="shared" si="16"/>
        <v>0</v>
      </c>
      <c r="G87" s="103"/>
    </row>
    <row r="88" spans="1:7" s="211" customFormat="1" ht="68.25" customHeight="1">
      <c r="A88" s="212" t="s">
        <v>729</v>
      </c>
      <c r="B88" s="21"/>
      <c r="C88" s="169" t="s">
        <v>745</v>
      </c>
      <c r="D88" s="39">
        <f>D89</f>
        <v>2540.8000000000002</v>
      </c>
      <c r="E88" s="1">
        <f t="shared" ref="E88:F88" si="17">E89</f>
        <v>0</v>
      </c>
      <c r="F88" s="1">
        <f t="shared" si="17"/>
        <v>0</v>
      </c>
      <c r="G88" s="103"/>
    </row>
    <row r="89" spans="1:7" s="211" customFormat="1">
      <c r="A89" s="212" t="s">
        <v>729</v>
      </c>
      <c r="B89" s="21" t="s">
        <v>225</v>
      </c>
      <c r="C89" s="98" t="s">
        <v>224</v>
      </c>
      <c r="D89" s="1">
        <f>25.8+2515</f>
        <v>2540.8000000000002</v>
      </c>
      <c r="E89" s="1">
        <v>0</v>
      </c>
      <c r="F89" s="1">
        <v>0</v>
      </c>
      <c r="G89" s="103"/>
    </row>
    <row r="90" spans="1:7" ht="38.25">
      <c r="A90" s="52" t="s">
        <v>412</v>
      </c>
      <c r="B90" s="35"/>
      <c r="C90" s="46" t="s">
        <v>413</v>
      </c>
      <c r="D90" s="94">
        <f>D91+D103</f>
        <v>51661.399999999994</v>
      </c>
      <c r="E90" s="94">
        <f>E91+E103</f>
        <v>50711</v>
      </c>
      <c r="F90" s="94">
        <f>F91+F103</f>
        <v>50711</v>
      </c>
      <c r="G90" s="103"/>
    </row>
    <row r="91" spans="1:7" ht="51">
      <c r="A91" s="21" t="s">
        <v>417</v>
      </c>
      <c r="B91" s="21"/>
      <c r="C91" s="97" t="s">
        <v>414</v>
      </c>
      <c r="D91" s="41">
        <f>D92+D94+D99+D101</f>
        <v>50466.399999999994</v>
      </c>
      <c r="E91" s="41">
        <f t="shared" ref="E91:F91" si="18">E92+E99+E101</f>
        <v>49516</v>
      </c>
      <c r="F91" s="41">
        <f t="shared" si="18"/>
        <v>49516</v>
      </c>
      <c r="G91" s="103"/>
    </row>
    <row r="92" spans="1:7" ht="63" customHeight="1">
      <c r="A92" s="57" t="s">
        <v>416</v>
      </c>
      <c r="B92" s="16"/>
      <c r="C92" s="98" t="s">
        <v>415</v>
      </c>
      <c r="D92" s="94">
        <f>D93</f>
        <v>26143</v>
      </c>
      <c r="E92" s="94">
        <f>SUM(E93:E93)</f>
        <v>36709.5</v>
      </c>
      <c r="F92" s="94">
        <f>SUM(F93:F93)</f>
        <v>36709.5</v>
      </c>
      <c r="G92" s="103"/>
    </row>
    <row r="93" spans="1:7">
      <c r="A93" s="57" t="s">
        <v>416</v>
      </c>
      <c r="B93" s="21" t="s">
        <v>225</v>
      </c>
      <c r="C93" s="98" t="s">
        <v>224</v>
      </c>
      <c r="D93" s="94">
        <f>36709.5-11516.9+950.4</f>
        <v>26143</v>
      </c>
      <c r="E93" s="94">
        <v>36709.5</v>
      </c>
      <c r="F93" s="94">
        <v>36709.5</v>
      </c>
      <c r="G93" s="103"/>
    </row>
    <row r="94" spans="1:7" s="214" customFormat="1" ht="38.25">
      <c r="A94" s="57" t="s">
        <v>733</v>
      </c>
      <c r="B94" s="21"/>
      <c r="C94" s="98" t="s">
        <v>734</v>
      </c>
      <c r="D94" s="94">
        <f>SUM(D95:D98)</f>
        <v>11516.899999999998</v>
      </c>
      <c r="E94" s="94">
        <f t="shared" ref="E94:F94" si="19">SUM(E95:E98)</f>
        <v>0</v>
      </c>
      <c r="F94" s="94">
        <f t="shared" si="19"/>
        <v>0</v>
      </c>
      <c r="G94" s="103"/>
    </row>
    <row r="95" spans="1:7" s="214" customFormat="1">
      <c r="A95" s="57" t="s">
        <v>733</v>
      </c>
      <c r="B95" s="21" t="s">
        <v>225</v>
      </c>
      <c r="C95" s="98" t="s">
        <v>224</v>
      </c>
      <c r="D95" s="94">
        <f>10799.6+179.3</f>
        <v>10978.9</v>
      </c>
      <c r="E95" s="94">
        <v>0</v>
      </c>
      <c r="F95" s="94">
        <v>0</v>
      </c>
      <c r="G95" s="103"/>
    </row>
    <row r="96" spans="1:7" s="214" customFormat="1">
      <c r="A96" s="57" t="s">
        <v>733</v>
      </c>
      <c r="B96" s="21" t="s">
        <v>735</v>
      </c>
      <c r="C96" s="98" t="s">
        <v>736</v>
      </c>
      <c r="D96" s="94">
        <v>179.3</v>
      </c>
      <c r="E96" s="94">
        <v>0</v>
      </c>
      <c r="F96" s="94">
        <v>0</v>
      </c>
      <c r="G96" s="103"/>
    </row>
    <row r="97" spans="1:7" s="214" customFormat="1" ht="63.75">
      <c r="A97" s="57" t="s">
        <v>733</v>
      </c>
      <c r="B97" s="21" t="s">
        <v>19</v>
      </c>
      <c r="C97" s="98" t="s">
        <v>360</v>
      </c>
      <c r="D97" s="94">
        <v>179.3</v>
      </c>
      <c r="E97" s="94">
        <v>0</v>
      </c>
      <c r="F97" s="94">
        <v>0</v>
      </c>
      <c r="G97" s="103"/>
    </row>
    <row r="98" spans="1:7" s="214" customFormat="1" ht="63.75">
      <c r="A98" s="57" t="s">
        <v>733</v>
      </c>
      <c r="B98" s="21" t="s">
        <v>12</v>
      </c>
      <c r="C98" s="98" t="s">
        <v>365</v>
      </c>
      <c r="D98" s="94">
        <v>179.4</v>
      </c>
      <c r="E98" s="94">
        <v>0</v>
      </c>
      <c r="F98" s="94">
        <v>0</v>
      </c>
      <c r="G98" s="103"/>
    </row>
    <row r="99" spans="1:7" ht="67.5" customHeight="1">
      <c r="A99" s="57" t="s">
        <v>418</v>
      </c>
      <c r="B99" s="21"/>
      <c r="C99" s="98" t="s">
        <v>419</v>
      </c>
      <c r="D99" s="94">
        <f>D100</f>
        <v>12678.4</v>
      </c>
      <c r="E99" s="94">
        <f>E100</f>
        <v>12678.4</v>
      </c>
      <c r="F99" s="94">
        <f>F100</f>
        <v>12678.4</v>
      </c>
      <c r="G99" s="103"/>
    </row>
    <row r="100" spans="1:7">
      <c r="A100" s="57" t="s">
        <v>418</v>
      </c>
      <c r="B100" s="21" t="s">
        <v>225</v>
      </c>
      <c r="C100" s="98" t="s">
        <v>224</v>
      </c>
      <c r="D100" s="132">
        <v>12678.4</v>
      </c>
      <c r="E100" s="132">
        <v>12678.4</v>
      </c>
      <c r="F100" s="132">
        <v>12678.4</v>
      </c>
      <c r="G100" s="103"/>
    </row>
    <row r="101" spans="1:7" ht="66" customHeight="1">
      <c r="A101" s="57" t="s">
        <v>420</v>
      </c>
      <c r="B101" s="57"/>
      <c r="C101" s="98" t="s">
        <v>421</v>
      </c>
      <c r="D101" s="39">
        <f>D102</f>
        <v>128.1</v>
      </c>
      <c r="E101" s="39">
        <f>E102</f>
        <v>128.1</v>
      </c>
      <c r="F101" s="39">
        <f>F102</f>
        <v>128.1</v>
      </c>
      <c r="G101" s="103"/>
    </row>
    <row r="102" spans="1:7">
      <c r="A102" s="21" t="s">
        <v>420</v>
      </c>
      <c r="B102" s="21" t="s">
        <v>225</v>
      </c>
      <c r="C102" s="98" t="s">
        <v>224</v>
      </c>
      <c r="D102" s="41">
        <v>128.1</v>
      </c>
      <c r="E102" s="41">
        <v>128.1</v>
      </c>
      <c r="F102" s="41">
        <v>128.1</v>
      </c>
      <c r="G102" s="103"/>
    </row>
    <row r="103" spans="1:7" ht="25.5" customHeight="1">
      <c r="A103" s="21" t="s">
        <v>423</v>
      </c>
      <c r="B103" s="82"/>
      <c r="C103" s="97" t="s">
        <v>422</v>
      </c>
      <c r="D103" s="41">
        <f>D104+D106+D108</f>
        <v>1195</v>
      </c>
      <c r="E103" s="41">
        <f t="shared" ref="E103:F103" si="20">E104+E106+E108</f>
        <v>1195</v>
      </c>
      <c r="F103" s="41">
        <f t="shared" si="20"/>
        <v>1195</v>
      </c>
      <c r="G103" s="103"/>
    </row>
    <row r="104" spans="1:7" ht="52.5" customHeight="1">
      <c r="A104" s="57" t="s">
        <v>562</v>
      </c>
      <c r="B104" s="21"/>
      <c r="C104" s="108" t="s">
        <v>424</v>
      </c>
      <c r="D104" s="94">
        <f>D105</f>
        <v>795</v>
      </c>
      <c r="E104" s="94">
        <f t="shared" ref="E104:F104" si="21">E105</f>
        <v>795</v>
      </c>
      <c r="F104" s="94">
        <f t="shared" si="21"/>
        <v>795</v>
      </c>
      <c r="G104" s="103"/>
    </row>
    <row r="105" spans="1:7">
      <c r="A105" s="57" t="s">
        <v>562</v>
      </c>
      <c r="B105" s="21" t="s">
        <v>225</v>
      </c>
      <c r="C105" s="98" t="s">
        <v>224</v>
      </c>
      <c r="D105" s="94">
        <v>795</v>
      </c>
      <c r="E105" s="94">
        <v>795</v>
      </c>
      <c r="F105" s="94">
        <v>795</v>
      </c>
      <c r="G105" s="103"/>
    </row>
    <row r="106" spans="1:7" ht="25.5" customHeight="1">
      <c r="A106" s="57" t="s">
        <v>425</v>
      </c>
      <c r="B106" s="21"/>
      <c r="C106" s="98" t="s">
        <v>183</v>
      </c>
      <c r="D106" s="41">
        <f>D107</f>
        <v>250</v>
      </c>
      <c r="E106" s="41">
        <f t="shared" ref="E106:F106" si="22">E107</f>
        <v>250</v>
      </c>
      <c r="F106" s="41">
        <f t="shared" si="22"/>
        <v>250</v>
      </c>
      <c r="G106" s="103"/>
    </row>
    <row r="107" spans="1:7">
      <c r="A107" s="57" t="s">
        <v>425</v>
      </c>
      <c r="B107" s="21" t="s">
        <v>225</v>
      </c>
      <c r="C107" s="98" t="s">
        <v>224</v>
      </c>
      <c r="D107" s="41">
        <v>250</v>
      </c>
      <c r="E107" s="41">
        <v>250</v>
      </c>
      <c r="F107" s="41">
        <v>250</v>
      </c>
      <c r="G107" s="103"/>
    </row>
    <row r="108" spans="1:7" ht="27" customHeight="1">
      <c r="A108" s="57" t="s">
        <v>426</v>
      </c>
      <c r="B108" s="21"/>
      <c r="C108" s="98" t="s">
        <v>427</v>
      </c>
      <c r="D108" s="41">
        <f>D109</f>
        <v>150</v>
      </c>
      <c r="E108" s="41">
        <f t="shared" ref="E108:F108" si="23">E109</f>
        <v>150</v>
      </c>
      <c r="F108" s="41">
        <f t="shared" si="23"/>
        <v>150</v>
      </c>
      <c r="G108" s="103"/>
    </row>
    <row r="109" spans="1:7">
      <c r="A109" s="57" t="s">
        <v>426</v>
      </c>
      <c r="B109" s="21" t="s">
        <v>225</v>
      </c>
      <c r="C109" s="98" t="s">
        <v>224</v>
      </c>
      <c r="D109" s="41">
        <v>150</v>
      </c>
      <c r="E109" s="41">
        <v>150</v>
      </c>
      <c r="F109" s="41">
        <v>150</v>
      </c>
      <c r="G109" s="103"/>
    </row>
    <row r="110" spans="1:7" ht="26.25" customHeight="1">
      <c r="A110" s="52" t="s">
        <v>429</v>
      </c>
      <c r="B110" s="82"/>
      <c r="C110" s="46" t="s">
        <v>428</v>
      </c>
      <c r="D110" s="41">
        <f>D111+D118+D125</f>
        <v>2625</v>
      </c>
      <c r="E110" s="41">
        <f t="shared" ref="E110:F110" si="24">E111+E118+E125</f>
        <v>2561.8000000000002</v>
      </c>
      <c r="F110" s="41">
        <f t="shared" si="24"/>
        <v>2561.8000000000002</v>
      </c>
      <c r="G110" s="103"/>
    </row>
    <row r="111" spans="1:7" ht="26.25" customHeight="1">
      <c r="A111" s="21" t="s">
        <v>430</v>
      </c>
      <c r="B111" s="21"/>
      <c r="C111" s="97" t="s">
        <v>470</v>
      </c>
      <c r="D111" s="41">
        <f>D112+D114+D116</f>
        <v>303.89999999999998</v>
      </c>
      <c r="E111" s="41">
        <f>E112+E114+E116</f>
        <v>303.89999999999998</v>
      </c>
      <c r="F111" s="41">
        <f>F112+F114+F116</f>
        <v>303.89999999999998</v>
      </c>
      <c r="G111" s="103"/>
    </row>
    <row r="112" spans="1:7" ht="38.25">
      <c r="A112" s="21" t="s">
        <v>560</v>
      </c>
      <c r="B112" s="16"/>
      <c r="C112" s="97" t="s">
        <v>431</v>
      </c>
      <c r="D112" s="39">
        <f>D113</f>
        <v>141.69999999999999</v>
      </c>
      <c r="E112" s="39">
        <f>E113</f>
        <v>141.69999999999999</v>
      </c>
      <c r="F112" s="39">
        <f>F113</f>
        <v>141.69999999999999</v>
      </c>
      <c r="G112" s="103"/>
    </row>
    <row r="113" spans="1:7">
      <c r="A113" s="21" t="s">
        <v>560</v>
      </c>
      <c r="B113" s="82" t="s">
        <v>355</v>
      </c>
      <c r="C113" s="98" t="s">
        <v>356</v>
      </c>
      <c r="D113" s="41">
        <v>141.69999999999999</v>
      </c>
      <c r="E113" s="41">
        <v>141.69999999999999</v>
      </c>
      <c r="F113" s="41">
        <v>141.69999999999999</v>
      </c>
      <c r="G113" s="103"/>
    </row>
    <row r="114" spans="1:7" ht="39.75" customHeight="1">
      <c r="A114" s="57" t="s">
        <v>561</v>
      </c>
      <c r="B114" s="16"/>
      <c r="C114" s="98" t="s">
        <v>49</v>
      </c>
      <c r="D114" s="41">
        <f>D115</f>
        <v>112.2</v>
      </c>
      <c r="E114" s="41">
        <f>E115</f>
        <v>112.2</v>
      </c>
      <c r="F114" s="41">
        <f>F115</f>
        <v>112.2</v>
      </c>
      <c r="G114" s="103"/>
    </row>
    <row r="115" spans="1:7" ht="38.25">
      <c r="A115" s="57" t="s">
        <v>561</v>
      </c>
      <c r="B115" s="82" t="s">
        <v>211</v>
      </c>
      <c r="C115" s="98" t="s">
        <v>212</v>
      </c>
      <c r="D115" s="41">
        <v>112.2</v>
      </c>
      <c r="E115" s="41">
        <v>112.2</v>
      </c>
      <c r="F115" s="41">
        <v>112.2</v>
      </c>
      <c r="G115" s="103"/>
    </row>
    <row r="116" spans="1:7" ht="66" customHeight="1">
      <c r="A116" s="57" t="s">
        <v>556</v>
      </c>
      <c r="B116" s="16"/>
      <c r="C116" s="98" t="s">
        <v>432</v>
      </c>
      <c r="D116" s="41">
        <f>D117</f>
        <v>50</v>
      </c>
      <c r="E116" s="41">
        <f>E117</f>
        <v>50</v>
      </c>
      <c r="F116" s="41">
        <f>F117</f>
        <v>50</v>
      </c>
      <c r="G116" s="103"/>
    </row>
    <row r="117" spans="1:7">
      <c r="A117" s="57" t="s">
        <v>556</v>
      </c>
      <c r="B117" s="21" t="s">
        <v>225</v>
      </c>
      <c r="C117" s="98" t="s">
        <v>224</v>
      </c>
      <c r="D117" s="41">
        <v>50</v>
      </c>
      <c r="E117" s="41">
        <v>50</v>
      </c>
      <c r="F117" s="41">
        <v>50</v>
      </c>
      <c r="G117" s="103"/>
    </row>
    <row r="118" spans="1:7" ht="38.25">
      <c r="A118" s="21" t="s">
        <v>433</v>
      </c>
      <c r="B118" s="21"/>
      <c r="C118" s="97" t="s">
        <v>434</v>
      </c>
      <c r="D118" s="39">
        <f>D119+D121+D123</f>
        <v>1240.2</v>
      </c>
      <c r="E118" s="39">
        <f>E119+E121+E123</f>
        <v>1177</v>
      </c>
      <c r="F118" s="39">
        <f>F119+F121+F123</f>
        <v>1177</v>
      </c>
      <c r="G118" s="103"/>
    </row>
    <row r="119" spans="1:7" ht="42.75" customHeight="1">
      <c r="A119" s="57" t="s">
        <v>557</v>
      </c>
      <c r="B119" s="16"/>
      <c r="C119" s="98" t="s">
        <v>44</v>
      </c>
      <c r="D119" s="41">
        <f>D120</f>
        <v>193.2</v>
      </c>
      <c r="E119" s="41">
        <f>E120</f>
        <v>130</v>
      </c>
      <c r="F119" s="41">
        <f>F120</f>
        <v>130</v>
      </c>
      <c r="G119" s="103"/>
    </row>
    <row r="120" spans="1:7">
      <c r="A120" s="57" t="s">
        <v>557</v>
      </c>
      <c r="B120" s="21" t="s">
        <v>225</v>
      </c>
      <c r="C120" s="98" t="s">
        <v>224</v>
      </c>
      <c r="D120" s="94">
        <f>193.2-63.2-25.8+89</f>
        <v>193.2</v>
      </c>
      <c r="E120" s="94">
        <f>193.2-63.2</f>
        <v>130</v>
      </c>
      <c r="F120" s="94">
        <f>193.2-63.2</f>
        <v>130</v>
      </c>
      <c r="G120" s="103"/>
    </row>
    <row r="121" spans="1:7" ht="42" customHeight="1">
      <c r="A121" s="57" t="s">
        <v>558</v>
      </c>
      <c r="B121" s="16"/>
      <c r="C121" s="54" t="s">
        <v>515</v>
      </c>
      <c r="D121" s="94">
        <f>D122</f>
        <v>75</v>
      </c>
      <c r="E121" s="94">
        <f>E122</f>
        <v>75</v>
      </c>
      <c r="F121" s="94">
        <f>F122</f>
        <v>75</v>
      </c>
      <c r="G121" s="103"/>
    </row>
    <row r="122" spans="1:7">
      <c r="A122" s="57" t="s">
        <v>558</v>
      </c>
      <c r="B122" s="21" t="s">
        <v>225</v>
      </c>
      <c r="C122" s="98" t="s">
        <v>224</v>
      </c>
      <c r="D122" s="94">
        <v>75</v>
      </c>
      <c r="E122" s="94">
        <v>75</v>
      </c>
      <c r="F122" s="94">
        <v>75</v>
      </c>
      <c r="G122" s="103"/>
    </row>
    <row r="123" spans="1:7" ht="91.5" customHeight="1">
      <c r="A123" s="80">
        <v>140210560</v>
      </c>
      <c r="B123" s="82"/>
      <c r="C123" s="98" t="s">
        <v>182</v>
      </c>
      <c r="D123" s="41">
        <f>D124</f>
        <v>972</v>
      </c>
      <c r="E123" s="41">
        <f>E124</f>
        <v>972</v>
      </c>
      <c r="F123" s="41">
        <f>F124</f>
        <v>972</v>
      </c>
      <c r="G123" s="103"/>
    </row>
    <row r="124" spans="1:7" ht="25.5">
      <c r="A124" s="80">
        <v>140210560</v>
      </c>
      <c r="B124" s="82" t="s">
        <v>279</v>
      </c>
      <c r="C124" s="98" t="s">
        <v>280</v>
      </c>
      <c r="D124" s="41">
        <f>1026-54</f>
        <v>972</v>
      </c>
      <c r="E124" s="41">
        <f t="shared" ref="E124:F124" si="25">1026-54</f>
        <v>972</v>
      </c>
      <c r="F124" s="41">
        <f t="shared" si="25"/>
        <v>972</v>
      </c>
      <c r="G124" s="103"/>
    </row>
    <row r="125" spans="1:7" ht="38.25">
      <c r="A125" s="21" t="s">
        <v>435</v>
      </c>
      <c r="B125" s="21"/>
      <c r="C125" s="97" t="s">
        <v>436</v>
      </c>
      <c r="D125" s="41">
        <f>D126+D128+D131+D133</f>
        <v>1080.9000000000001</v>
      </c>
      <c r="E125" s="41">
        <f>E126+E128+E131+E133</f>
        <v>1080.9000000000001</v>
      </c>
      <c r="F125" s="41">
        <f>F126+F128+F131+F133</f>
        <v>1080.9000000000001</v>
      </c>
      <c r="G125" s="103"/>
    </row>
    <row r="126" spans="1:7" ht="63" customHeight="1">
      <c r="A126" s="80">
        <v>140323020</v>
      </c>
      <c r="B126" s="82"/>
      <c r="C126" s="98" t="s">
        <v>133</v>
      </c>
      <c r="D126" s="41">
        <f>D127</f>
        <v>297.60000000000002</v>
      </c>
      <c r="E126" s="41">
        <f>E127</f>
        <v>297.60000000000002</v>
      </c>
      <c r="F126" s="41">
        <f>F127</f>
        <v>297.60000000000002</v>
      </c>
      <c r="G126" s="103"/>
    </row>
    <row r="127" spans="1:7" ht="38.25">
      <c r="A127" s="80">
        <v>140323020</v>
      </c>
      <c r="B127" s="82" t="s">
        <v>211</v>
      </c>
      <c r="C127" s="98" t="s">
        <v>212</v>
      </c>
      <c r="D127" s="41">
        <v>297.60000000000002</v>
      </c>
      <c r="E127" s="41">
        <v>297.60000000000002</v>
      </c>
      <c r="F127" s="41">
        <v>297.60000000000002</v>
      </c>
      <c r="G127" s="103"/>
    </row>
    <row r="128" spans="1:7" ht="68.25" customHeight="1">
      <c r="A128" s="80">
        <v>140323025</v>
      </c>
      <c r="B128" s="82"/>
      <c r="C128" s="98" t="s">
        <v>437</v>
      </c>
      <c r="D128" s="41">
        <f>SUM(D129:D130)</f>
        <v>479.3</v>
      </c>
      <c r="E128" s="41">
        <f t="shared" ref="E128:F128" si="26">SUM(E129:E130)</f>
        <v>479.3</v>
      </c>
      <c r="F128" s="41">
        <f t="shared" si="26"/>
        <v>479.3</v>
      </c>
      <c r="G128" s="103"/>
    </row>
    <row r="129" spans="1:7" ht="42" customHeight="1">
      <c r="A129" s="80">
        <v>140323025</v>
      </c>
      <c r="B129" s="82" t="s">
        <v>211</v>
      </c>
      <c r="C129" s="98" t="s">
        <v>212</v>
      </c>
      <c r="D129" s="41">
        <v>444.3</v>
      </c>
      <c r="E129" s="41">
        <v>444.3</v>
      </c>
      <c r="F129" s="41">
        <v>444.3</v>
      </c>
      <c r="G129" s="103"/>
    </row>
    <row r="130" spans="1:7">
      <c r="A130" s="80">
        <v>140323025</v>
      </c>
      <c r="B130" s="82" t="s">
        <v>636</v>
      </c>
      <c r="C130" s="98" t="s">
        <v>637</v>
      </c>
      <c r="D130" s="41">
        <v>35</v>
      </c>
      <c r="E130" s="41">
        <v>35</v>
      </c>
      <c r="F130" s="41">
        <v>35</v>
      </c>
      <c r="G130" s="103"/>
    </row>
    <row r="131" spans="1:7" ht="54.75" customHeight="1">
      <c r="A131" s="80" t="s">
        <v>438</v>
      </c>
      <c r="B131" s="82"/>
      <c r="C131" s="98" t="s">
        <v>439</v>
      </c>
      <c r="D131" s="41">
        <f>D132</f>
        <v>153.19999999999999</v>
      </c>
      <c r="E131" s="41">
        <f>E132</f>
        <v>153.19999999999999</v>
      </c>
      <c r="F131" s="41">
        <f>F132</f>
        <v>153.19999999999999</v>
      </c>
      <c r="G131" s="103"/>
    </row>
    <row r="132" spans="1:7" ht="38.25">
      <c r="A132" s="80" t="s">
        <v>438</v>
      </c>
      <c r="B132" s="82" t="s">
        <v>211</v>
      </c>
      <c r="C132" s="98" t="s">
        <v>212</v>
      </c>
      <c r="D132" s="41">
        <f>90+63.2</f>
        <v>153.19999999999999</v>
      </c>
      <c r="E132" s="41">
        <f>90+63.2</f>
        <v>153.19999999999999</v>
      </c>
      <c r="F132" s="41">
        <f>90+63.2</f>
        <v>153.19999999999999</v>
      </c>
      <c r="G132" s="103"/>
    </row>
    <row r="133" spans="1:7" ht="26.25" customHeight="1">
      <c r="A133" s="80">
        <v>140311080</v>
      </c>
      <c r="B133" s="82"/>
      <c r="C133" s="98" t="s">
        <v>440</v>
      </c>
      <c r="D133" s="41">
        <f>D134</f>
        <v>150.80000000000001</v>
      </c>
      <c r="E133" s="41">
        <f>E134</f>
        <v>150.80000000000001</v>
      </c>
      <c r="F133" s="41">
        <f>F134</f>
        <v>150.80000000000001</v>
      </c>
      <c r="G133" s="103"/>
    </row>
    <row r="134" spans="1:7" ht="38.25">
      <c r="A134" s="80">
        <v>140311080</v>
      </c>
      <c r="B134" s="82" t="s">
        <v>211</v>
      </c>
      <c r="C134" s="98" t="s">
        <v>212</v>
      </c>
      <c r="D134" s="39">
        <v>150.80000000000001</v>
      </c>
      <c r="E134" s="39">
        <v>150.80000000000001</v>
      </c>
      <c r="F134" s="39">
        <v>150.80000000000001</v>
      </c>
      <c r="G134" s="103"/>
    </row>
    <row r="135" spans="1:7">
      <c r="A135" s="52" t="s">
        <v>76</v>
      </c>
      <c r="B135" s="16"/>
      <c r="C135" s="66" t="s">
        <v>46</v>
      </c>
      <c r="D135" s="41">
        <f>D136</f>
        <v>9055.9</v>
      </c>
      <c r="E135" s="41">
        <f>E136</f>
        <v>8745.1999999999989</v>
      </c>
      <c r="F135" s="41">
        <f>F136</f>
        <v>8745.1999999999989</v>
      </c>
      <c r="G135" s="103"/>
    </row>
    <row r="136" spans="1:7" ht="51" customHeight="1">
      <c r="A136" s="80">
        <v>190022200</v>
      </c>
      <c r="B136" s="82"/>
      <c r="C136" s="98" t="s">
        <v>441</v>
      </c>
      <c r="D136" s="41">
        <f>SUM(D137:D139)</f>
        <v>9055.9</v>
      </c>
      <c r="E136" s="41">
        <f>SUM(E137:E138)</f>
        <v>8745.1999999999989</v>
      </c>
      <c r="F136" s="41">
        <f>SUM(F137:F138)</f>
        <v>8745.1999999999989</v>
      </c>
      <c r="G136" s="103"/>
    </row>
    <row r="137" spans="1:7" ht="25.5">
      <c r="A137" s="80">
        <v>190022200</v>
      </c>
      <c r="B137" s="16" t="s">
        <v>62</v>
      </c>
      <c r="C137" s="55" t="s">
        <v>63</v>
      </c>
      <c r="D137" s="41">
        <f>8258.3+301.7</f>
        <v>8560</v>
      </c>
      <c r="E137" s="41">
        <v>8258.2999999999993</v>
      </c>
      <c r="F137" s="41">
        <v>8258.2999999999993</v>
      </c>
      <c r="G137" s="103"/>
    </row>
    <row r="138" spans="1:7" ht="38.25">
      <c r="A138" s="80">
        <v>190022200</v>
      </c>
      <c r="B138" s="82" t="s">
        <v>211</v>
      </c>
      <c r="C138" s="98" t="s">
        <v>212</v>
      </c>
      <c r="D138" s="41">
        <v>486.9</v>
      </c>
      <c r="E138" s="41">
        <v>486.9</v>
      </c>
      <c r="F138" s="41">
        <v>486.9</v>
      </c>
      <c r="G138" s="103"/>
    </row>
    <row r="139" spans="1:7" s="230" customFormat="1" ht="24" customHeight="1">
      <c r="A139" s="80">
        <v>190022200</v>
      </c>
      <c r="B139" s="82" t="s">
        <v>260</v>
      </c>
      <c r="C139" s="98" t="s">
        <v>249</v>
      </c>
      <c r="D139" s="41">
        <v>9</v>
      </c>
      <c r="E139" s="41">
        <v>0</v>
      </c>
      <c r="F139" s="41">
        <v>0</v>
      </c>
      <c r="G139" s="103"/>
    </row>
    <row r="140" spans="1:7" ht="78" customHeight="1">
      <c r="A140" s="73" t="s">
        <v>59</v>
      </c>
      <c r="B140" s="35"/>
      <c r="C140" s="53" t="s">
        <v>576</v>
      </c>
      <c r="D140" s="65">
        <f>D141+D180+D190+D208</f>
        <v>134160.20000000001</v>
      </c>
      <c r="E140" s="65">
        <f>E141+E180+E190+E208</f>
        <v>104718.6</v>
      </c>
      <c r="F140" s="65">
        <f>F141+F180+F190+F208</f>
        <v>105918.6</v>
      </c>
      <c r="G140" s="103"/>
    </row>
    <row r="141" spans="1:7" ht="25.5">
      <c r="A141" s="21" t="s">
        <v>60</v>
      </c>
      <c r="B141" s="35"/>
      <c r="C141" s="48" t="s">
        <v>171</v>
      </c>
      <c r="D141" s="58">
        <f>D142+D156+D163+D168+D171+D174+D177</f>
        <v>111624.5</v>
      </c>
      <c r="E141" s="58">
        <f t="shared" ref="E141:F141" si="27">E142+E156+E163+E168+E171+E174+E177</f>
        <v>92880.6</v>
      </c>
      <c r="F141" s="58">
        <f t="shared" si="27"/>
        <v>94080.6</v>
      </c>
      <c r="G141" s="103"/>
    </row>
    <row r="142" spans="1:7" ht="38.25">
      <c r="A142" s="21" t="s">
        <v>208</v>
      </c>
      <c r="B142" s="35"/>
      <c r="C142" s="101" t="s">
        <v>213</v>
      </c>
      <c r="D142" s="94">
        <f>D143+D146+D148+D151+D154</f>
        <v>80428.999999999985</v>
      </c>
      <c r="E142" s="94">
        <f t="shared" ref="E142:F142" si="28">E143+E146+E148+E151</f>
        <v>75663.8</v>
      </c>
      <c r="F142" s="94">
        <f t="shared" si="28"/>
        <v>76863.8</v>
      </c>
      <c r="G142" s="103"/>
    </row>
    <row r="143" spans="1:7" ht="25.5">
      <c r="A143" s="74">
        <v>210122900</v>
      </c>
      <c r="B143" s="16"/>
      <c r="C143" s="185" t="s">
        <v>170</v>
      </c>
      <c r="D143" s="39">
        <f>D144+D145</f>
        <v>12437.8</v>
      </c>
      <c r="E143" s="39">
        <f>E144+E145</f>
        <v>11839.7</v>
      </c>
      <c r="F143" s="39">
        <f>F144+F145</f>
        <v>11839.7</v>
      </c>
      <c r="G143" s="103"/>
    </row>
    <row r="144" spans="1:7" ht="25.5">
      <c r="A144" s="74">
        <v>210122900</v>
      </c>
      <c r="B144" s="82" t="s">
        <v>64</v>
      </c>
      <c r="C144" s="55" t="s">
        <v>130</v>
      </c>
      <c r="D144" s="39">
        <v>5295.8</v>
      </c>
      <c r="E144" s="39">
        <v>5295.8</v>
      </c>
      <c r="F144" s="39">
        <v>5295.8</v>
      </c>
      <c r="G144" s="103"/>
    </row>
    <row r="145" spans="1:7" ht="38.25">
      <c r="A145" s="74">
        <v>210122900</v>
      </c>
      <c r="B145" s="82" t="s">
        <v>211</v>
      </c>
      <c r="C145" s="98" t="s">
        <v>212</v>
      </c>
      <c r="D145" s="39">
        <f>6543.9-13.4-1+612.5</f>
        <v>7142</v>
      </c>
      <c r="E145" s="39">
        <v>6543.9</v>
      </c>
      <c r="F145" s="39">
        <v>6543.9</v>
      </c>
      <c r="G145" s="103"/>
    </row>
    <row r="146" spans="1:7" ht="51">
      <c r="A146" s="74">
        <v>210121100</v>
      </c>
      <c r="B146" s="16"/>
      <c r="C146" s="185" t="s">
        <v>172</v>
      </c>
      <c r="D146" s="39">
        <f>D147</f>
        <v>35343.599999999999</v>
      </c>
      <c r="E146" s="39">
        <f>E147</f>
        <v>31189.9</v>
      </c>
      <c r="F146" s="39">
        <f>F147</f>
        <v>32389.9</v>
      </c>
      <c r="G146" s="103"/>
    </row>
    <row r="147" spans="1:7">
      <c r="A147" s="74">
        <v>210121100</v>
      </c>
      <c r="B147" s="21" t="s">
        <v>225</v>
      </c>
      <c r="C147" s="98" t="s">
        <v>224</v>
      </c>
      <c r="D147" s="39">
        <f>34169.2+1174.4</f>
        <v>35343.599999999999</v>
      </c>
      <c r="E147" s="1">
        <v>31189.9</v>
      </c>
      <c r="F147" s="1">
        <v>32389.9</v>
      </c>
      <c r="G147" s="103"/>
    </row>
    <row r="148" spans="1:7" ht="38.25">
      <c r="A148" s="74" t="s">
        <v>442</v>
      </c>
      <c r="B148" s="82"/>
      <c r="C148" s="98" t="s">
        <v>313</v>
      </c>
      <c r="D148" s="39">
        <f>SUM(D149:D150)</f>
        <v>327</v>
      </c>
      <c r="E148" s="39">
        <f>SUM(E149:E150)</f>
        <v>327</v>
      </c>
      <c r="F148" s="39">
        <f>SUM(F149:F150)</f>
        <v>327</v>
      </c>
      <c r="G148" s="103"/>
    </row>
    <row r="149" spans="1:7" ht="25.5">
      <c r="A149" s="74" t="s">
        <v>442</v>
      </c>
      <c r="B149" s="82" t="s">
        <v>64</v>
      </c>
      <c r="C149" s="55" t="s">
        <v>130</v>
      </c>
      <c r="D149" s="39">
        <v>95</v>
      </c>
      <c r="E149" s="39">
        <v>95</v>
      </c>
      <c r="F149" s="39">
        <v>95</v>
      </c>
      <c r="G149" s="103"/>
    </row>
    <row r="150" spans="1:7">
      <c r="A150" s="74" t="s">
        <v>442</v>
      </c>
      <c r="B150" s="21" t="s">
        <v>225</v>
      </c>
      <c r="C150" s="98" t="s">
        <v>224</v>
      </c>
      <c r="D150" s="39">
        <v>232</v>
      </c>
      <c r="E150" s="39">
        <v>232</v>
      </c>
      <c r="F150" s="39">
        <v>232</v>
      </c>
      <c r="G150" s="103"/>
    </row>
    <row r="151" spans="1:7" ht="51">
      <c r="A151" s="74">
        <v>210110680</v>
      </c>
      <c r="B151" s="82"/>
      <c r="C151" s="98" t="s">
        <v>351</v>
      </c>
      <c r="D151" s="39">
        <f>SUM(D152:D153)</f>
        <v>32307.199999999997</v>
      </c>
      <c r="E151" s="39">
        <f t="shared" ref="E151:F151" si="29">SUM(E152:E153)</f>
        <v>32307.199999999997</v>
      </c>
      <c r="F151" s="39">
        <f t="shared" si="29"/>
        <v>32307.199999999997</v>
      </c>
      <c r="G151" s="103"/>
    </row>
    <row r="152" spans="1:7" ht="25.5">
      <c r="A152" s="74">
        <v>210110680</v>
      </c>
      <c r="B152" s="82" t="s">
        <v>64</v>
      </c>
      <c r="C152" s="55" t="s">
        <v>130</v>
      </c>
      <c r="D152" s="39">
        <v>9388.4</v>
      </c>
      <c r="E152" s="39">
        <v>9388.4</v>
      </c>
      <c r="F152" s="39">
        <v>9388.4</v>
      </c>
      <c r="G152" s="103"/>
    </row>
    <row r="153" spans="1:7">
      <c r="A153" s="74">
        <v>210110680</v>
      </c>
      <c r="B153" s="21" t="s">
        <v>225</v>
      </c>
      <c r="C153" s="98" t="s">
        <v>224</v>
      </c>
      <c r="D153" s="39">
        <v>22918.799999999999</v>
      </c>
      <c r="E153" s="39">
        <v>22918.799999999999</v>
      </c>
      <c r="F153" s="39">
        <v>22918.799999999999</v>
      </c>
      <c r="G153" s="103"/>
    </row>
    <row r="154" spans="1:7" s="213" customFormat="1" ht="38.25">
      <c r="A154" s="188" t="s">
        <v>731</v>
      </c>
      <c r="B154" s="189"/>
      <c r="C154" s="169" t="s">
        <v>732</v>
      </c>
      <c r="D154" s="190">
        <f>D155</f>
        <v>13.4</v>
      </c>
      <c r="E154" s="190">
        <v>0</v>
      </c>
      <c r="F154" s="190">
        <v>0</v>
      </c>
      <c r="G154" s="103"/>
    </row>
    <row r="155" spans="1:7" s="213" customFormat="1" ht="38.25">
      <c r="A155" s="188" t="s">
        <v>731</v>
      </c>
      <c r="B155" s="189" t="s">
        <v>211</v>
      </c>
      <c r="C155" s="169" t="s">
        <v>212</v>
      </c>
      <c r="D155" s="190">
        <v>13.4</v>
      </c>
      <c r="E155" s="190">
        <v>0</v>
      </c>
      <c r="F155" s="190">
        <v>0</v>
      </c>
      <c r="G155" s="103"/>
    </row>
    <row r="156" spans="1:7" ht="25.5">
      <c r="A156" s="72" t="s">
        <v>252</v>
      </c>
      <c r="B156" s="72"/>
      <c r="C156" s="215" t="s">
        <v>443</v>
      </c>
      <c r="D156" s="216">
        <f>D157+D159+D161</f>
        <v>17306.8</v>
      </c>
      <c r="E156" s="216">
        <f t="shared" ref="E156:F156" si="30">E157+E159+E161</f>
        <v>16606.8</v>
      </c>
      <c r="F156" s="216">
        <f t="shared" si="30"/>
        <v>16606.8</v>
      </c>
      <c r="G156" s="103"/>
    </row>
    <row r="157" spans="1:7" ht="25.5">
      <c r="A157" s="74">
        <v>210221100</v>
      </c>
      <c r="B157" s="16"/>
      <c r="C157" s="185" t="s">
        <v>173</v>
      </c>
      <c r="D157" s="39">
        <f>D158</f>
        <v>12184.2</v>
      </c>
      <c r="E157" s="39">
        <f>E158</f>
        <v>11484.2</v>
      </c>
      <c r="F157" s="39">
        <f>F158</f>
        <v>11484.2</v>
      </c>
      <c r="G157" s="103"/>
    </row>
    <row r="158" spans="1:7">
      <c r="A158" s="74">
        <v>210221100</v>
      </c>
      <c r="B158" s="21" t="s">
        <v>225</v>
      </c>
      <c r="C158" s="98" t="s">
        <v>224</v>
      </c>
      <c r="D158" s="1">
        <f>11484.2+700</f>
        <v>12184.2</v>
      </c>
      <c r="E158" s="1">
        <v>11484.2</v>
      </c>
      <c r="F158" s="1">
        <v>11484.2</v>
      </c>
      <c r="G158" s="103"/>
    </row>
    <row r="159" spans="1:7" ht="63.75">
      <c r="A159" s="74">
        <v>210210690</v>
      </c>
      <c r="B159" s="21"/>
      <c r="C159" s="98" t="s">
        <v>314</v>
      </c>
      <c r="D159" s="39">
        <f>D160</f>
        <v>5071.3999999999996</v>
      </c>
      <c r="E159" s="39">
        <f>E160</f>
        <v>5071.3999999999996</v>
      </c>
      <c r="F159" s="39">
        <f>F160</f>
        <v>5071.3999999999996</v>
      </c>
      <c r="G159" s="103"/>
    </row>
    <row r="160" spans="1:7">
      <c r="A160" s="74">
        <v>210210690</v>
      </c>
      <c r="B160" s="21" t="s">
        <v>225</v>
      </c>
      <c r="C160" s="98" t="s">
        <v>224</v>
      </c>
      <c r="D160" s="132">
        <v>5071.3999999999996</v>
      </c>
      <c r="E160" s="132">
        <v>5071.3999999999996</v>
      </c>
      <c r="F160" s="132">
        <v>5071.3999999999996</v>
      </c>
      <c r="G160" s="103"/>
    </row>
    <row r="161" spans="1:7" ht="51">
      <c r="A161" s="74" t="s">
        <v>444</v>
      </c>
      <c r="B161" s="82"/>
      <c r="C161" s="98" t="s">
        <v>315</v>
      </c>
      <c r="D161" s="39">
        <f>SUM(D162:D162)</f>
        <v>51.2</v>
      </c>
      <c r="E161" s="39">
        <f>SUM(E162:E162)</f>
        <v>51.2</v>
      </c>
      <c r="F161" s="39">
        <f>SUM(F162:F162)</f>
        <v>51.2</v>
      </c>
      <c r="G161" s="103"/>
    </row>
    <row r="162" spans="1:7">
      <c r="A162" s="74" t="s">
        <v>444</v>
      </c>
      <c r="B162" s="21" t="s">
        <v>225</v>
      </c>
      <c r="C162" s="98" t="s">
        <v>224</v>
      </c>
      <c r="D162" s="39">
        <v>51.2</v>
      </c>
      <c r="E162" s="39">
        <v>51.2</v>
      </c>
      <c r="F162" s="39">
        <v>51.2</v>
      </c>
      <c r="G162" s="103"/>
    </row>
    <row r="163" spans="1:7" ht="51">
      <c r="A163" s="21" t="s">
        <v>254</v>
      </c>
      <c r="B163" s="35"/>
      <c r="C163" s="98" t="s">
        <v>253</v>
      </c>
      <c r="D163" s="41">
        <f>D164+D166</f>
        <v>384.1</v>
      </c>
      <c r="E163" s="41">
        <f t="shared" ref="E163:F163" si="31">E164+E166</f>
        <v>35</v>
      </c>
      <c r="F163" s="41">
        <f t="shared" si="31"/>
        <v>35</v>
      </c>
      <c r="G163" s="103"/>
    </row>
    <row r="164" spans="1:7" ht="51">
      <c r="A164" s="125" t="s">
        <v>445</v>
      </c>
      <c r="B164" s="82"/>
      <c r="C164" s="130" t="s">
        <v>366</v>
      </c>
      <c r="D164" s="39">
        <f>D165</f>
        <v>192.1</v>
      </c>
      <c r="E164" s="39">
        <f>E165</f>
        <v>35</v>
      </c>
      <c r="F164" s="39">
        <f>F165</f>
        <v>35</v>
      </c>
      <c r="G164" s="103"/>
    </row>
    <row r="165" spans="1:7">
      <c r="A165" s="125" t="s">
        <v>445</v>
      </c>
      <c r="B165" s="21" t="s">
        <v>225</v>
      </c>
      <c r="C165" s="98" t="s">
        <v>224</v>
      </c>
      <c r="D165" s="39">
        <f>4+188.1</f>
        <v>192.1</v>
      </c>
      <c r="E165" s="39">
        <v>35</v>
      </c>
      <c r="F165" s="39">
        <v>35</v>
      </c>
      <c r="G165" s="103"/>
    </row>
    <row r="166" spans="1:7" s="231" customFormat="1" ht="38.25">
      <c r="A166" s="133" t="s">
        <v>766</v>
      </c>
      <c r="B166" s="21"/>
      <c r="C166" s="98" t="s">
        <v>767</v>
      </c>
      <c r="D166" s="39">
        <f>D167</f>
        <v>192</v>
      </c>
      <c r="E166" s="39">
        <f>E167</f>
        <v>0</v>
      </c>
      <c r="F166" s="39">
        <f>F167</f>
        <v>0</v>
      </c>
      <c r="G166" s="103"/>
    </row>
    <row r="167" spans="1:7" s="231" customFormat="1">
      <c r="A167" s="133" t="s">
        <v>766</v>
      </c>
      <c r="B167" s="21" t="s">
        <v>225</v>
      </c>
      <c r="C167" s="98" t="s">
        <v>224</v>
      </c>
      <c r="D167" s="39">
        <v>192</v>
      </c>
      <c r="E167" s="39">
        <v>0</v>
      </c>
      <c r="F167" s="39">
        <v>0</v>
      </c>
      <c r="G167" s="103"/>
    </row>
    <row r="168" spans="1:7" s="231" customFormat="1" ht="76.5">
      <c r="A168" s="21" t="s">
        <v>762</v>
      </c>
      <c r="B168" s="35"/>
      <c r="C168" s="169" t="s">
        <v>763</v>
      </c>
      <c r="D168" s="41">
        <f>D169</f>
        <v>420.3</v>
      </c>
      <c r="E168" s="41">
        <f t="shared" ref="E168:F168" si="32">E169+E171</f>
        <v>0</v>
      </c>
      <c r="F168" s="41">
        <f t="shared" si="32"/>
        <v>0</v>
      </c>
      <c r="G168" s="103"/>
    </row>
    <row r="169" spans="1:7" s="231" customFormat="1" ht="51">
      <c r="A169" s="133" t="s">
        <v>764</v>
      </c>
      <c r="B169" s="21"/>
      <c r="C169" s="124" t="s">
        <v>765</v>
      </c>
      <c r="D169" s="39">
        <f>D170</f>
        <v>420.3</v>
      </c>
      <c r="E169" s="39">
        <f t="shared" ref="E169:F169" si="33">E170</f>
        <v>0</v>
      </c>
      <c r="F169" s="39">
        <f t="shared" si="33"/>
        <v>0</v>
      </c>
      <c r="G169" s="103"/>
    </row>
    <row r="170" spans="1:7" s="231" customFormat="1">
      <c r="A170" s="133" t="s">
        <v>764</v>
      </c>
      <c r="B170" s="21" t="s">
        <v>225</v>
      </c>
      <c r="C170" s="169" t="s">
        <v>224</v>
      </c>
      <c r="D170" s="39">
        <v>420.3</v>
      </c>
      <c r="E170" s="39">
        <v>0</v>
      </c>
      <c r="F170" s="39">
        <v>0</v>
      </c>
      <c r="G170" s="103"/>
    </row>
    <row r="171" spans="1:7" s="183" customFormat="1" ht="38.25">
      <c r="A171" s="133" t="s">
        <v>678</v>
      </c>
      <c r="B171" s="21"/>
      <c r="C171" s="98" t="s">
        <v>679</v>
      </c>
      <c r="D171" s="39">
        <f>D172</f>
        <v>12509.300000000001</v>
      </c>
      <c r="E171" s="39">
        <f t="shared" ref="E171:F172" si="34">E172</f>
        <v>0</v>
      </c>
      <c r="F171" s="39">
        <f t="shared" si="34"/>
        <v>0</v>
      </c>
      <c r="G171" s="103"/>
    </row>
    <row r="172" spans="1:7" s="183" customFormat="1" ht="25.5">
      <c r="A172" s="125" t="s">
        <v>680</v>
      </c>
      <c r="B172" s="21"/>
      <c r="C172" s="124" t="s">
        <v>681</v>
      </c>
      <c r="D172" s="39">
        <f>D173</f>
        <v>12509.300000000001</v>
      </c>
      <c r="E172" s="39">
        <f t="shared" si="34"/>
        <v>0</v>
      </c>
      <c r="F172" s="39">
        <f t="shared" si="34"/>
        <v>0</v>
      </c>
      <c r="G172" s="103"/>
    </row>
    <row r="173" spans="1:7" s="183" customFormat="1">
      <c r="A173" s="125" t="s">
        <v>680</v>
      </c>
      <c r="B173" s="21" t="s">
        <v>225</v>
      </c>
      <c r="C173" s="98" t="s">
        <v>224</v>
      </c>
      <c r="D173" s="39">
        <f>125.1+12384.2</f>
        <v>12509.300000000001</v>
      </c>
      <c r="E173" s="39">
        <v>0</v>
      </c>
      <c r="F173" s="39">
        <v>0</v>
      </c>
      <c r="G173" s="103"/>
    </row>
    <row r="174" spans="1:7" ht="37.5" customHeight="1">
      <c r="A174" s="133" t="s">
        <v>446</v>
      </c>
      <c r="B174" s="21"/>
      <c r="C174" s="98" t="s">
        <v>447</v>
      </c>
      <c r="D174" s="39">
        <f>D175</f>
        <v>1</v>
      </c>
      <c r="E174" s="39">
        <f t="shared" ref="E174:F174" si="35">E175</f>
        <v>1</v>
      </c>
      <c r="F174" s="39">
        <f t="shared" si="35"/>
        <v>1</v>
      </c>
      <c r="G174" s="103"/>
    </row>
    <row r="175" spans="1:7" ht="48.75" customHeight="1">
      <c r="A175" s="133" t="s">
        <v>449</v>
      </c>
      <c r="B175" s="21"/>
      <c r="C175" s="98" t="s">
        <v>448</v>
      </c>
      <c r="D175" s="39">
        <f>D176</f>
        <v>1</v>
      </c>
      <c r="E175" s="39">
        <f>E176</f>
        <v>1</v>
      </c>
      <c r="F175" s="39">
        <f>F176</f>
        <v>1</v>
      </c>
      <c r="G175" s="103"/>
    </row>
    <row r="176" spans="1:7">
      <c r="A176" s="133" t="s">
        <v>449</v>
      </c>
      <c r="B176" s="21" t="s">
        <v>225</v>
      </c>
      <c r="C176" s="98" t="s">
        <v>224</v>
      </c>
      <c r="D176" s="39">
        <v>1</v>
      </c>
      <c r="E176" s="39">
        <v>1</v>
      </c>
      <c r="F176" s="39">
        <v>1</v>
      </c>
      <c r="G176" s="103"/>
    </row>
    <row r="177" spans="1:7" ht="25.5">
      <c r="A177" s="21" t="s">
        <v>450</v>
      </c>
      <c r="B177" s="35"/>
      <c r="C177" s="101" t="s">
        <v>255</v>
      </c>
      <c r="D177" s="41">
        <f>D178</f>
        <v>574</v>
      </c>
      <c r="E177" s="41">
        <f>E178</f>
        <v>574</v>
      </c>
      <c r="F177" s="41">
        <f>F178</f>
        <v>574</v>
      </c>
      <c r="G177" s="103"/>
    </row>
    <row r="178" spans="1:7" ht="38.25">
      <c r="A178" s="21" t="s">
        <v>451</v>
      </c>
      <c r="B178" s="16"/>
      <c r="C178" s="98" t="s">
        <v>174</v>
      </c>
      <c r="D178" s="41">
        <f t="shared" ref="D178:F178" si="36">D179</f>
        <v>574</v>
      </c>
      <c r="E178" s="41">
        <f t="shared" si="36"/>
        <v>574</v>
      </c>
      <c r="F178" s="41">
        <f t="shared" si="36"/>
        <v>574</v>
      </c>
      <c r="G178" s="103"/>
    </row>
    <row r="179" spans="1:7" ht="38.25">
      <c r="A179" s="21" t="s">
        <v>451</v>
      </c>
      <c r="B179" s="82" t="s">
        <v>211</v>
      </c>
      <c r="C179" s="98" t="s">
        <v>212</v>
      </c>
      <c r="D179" s="41">
        <v>574</v>
      </c>
      <c r="E179" s="41">
        <v>574</v>
      </c>
      <c r="F179" s="41">
        <v>574</v>
      </c>
      <c r="G179" s="103"/>
    </row>
    <row r="180" spans="1:7" ht="25.5">
      <c r="A180" s="52" t="s">
        <v>43</v>
      </c>
      <c r="B180" s="35"/>
      <c r="C180" s="48" t="s">
        <v>201</v>
      </c>
      <c r="D180" s="58">
        <f>D181</f>
        <v>6706.1</v>
      </c>
      <c r="E180" s="58">
        <f t="shared" ref="E180:F180" si="37">E181</f>
        <v>706.1</v>
      </c>
      <c r="F180" s="58">
        <f t="shared" si="37"/>
        <v>706.1</v>
      </c>
      <c r="G180" s="103"/>
    </row>
    <row r="181" spans="1:7" ht="76.5">
      <c r="A181" s="21" t="s">
        <v>256</v>
      </c>
      <c r="B181" s="35"/>
      <c r="C181" s="99" t="s">
        <v>257</v>
      </c>
      <c r="D181" s="58">
        <f>D182+D185+D188</f>
        <v>6706.1</v>
      </c>
      <c r="E181" s="58">
        <f t="shared" ref="E181:F181" si="38">E182+E185+E188</f>
        <v>706.1</v>
      </c>
      <c r="F181" s="58">
        <f t="shared" si="38"/>
        <v>706.1</v>
      </c>
      <c r="G181" s="103"/>
    </row>
    <row r="182" spans="1:7" ht="76.5">
      <c r="A182" s="21" t="s">
        <v>452</v>
      </c>
      <c r="B182" s="21"/>
      <c r="C182" s="218" t="s">
        <v>176</v>
      </c>
      <c r="D182" s="39">
        <f>SUM(D183:D184)</f>
        <v>615.1</v>
      </c>
      <c r="E182" s="39">
        <f>SUM(E184:E184)</f>
        <v>615.1</v>
      </c>
      <c r="F182" s="39">
        <f>SUM(F184:F184)</f>
        <v>615.1</v>
      </c>
      <c r="G182" s="103"/>
    </row>
    <row r="183" spans="1:7" s="219" customFormat="1" ht="25.5">
      <c r="A183" s="21" t="s">
        <v>452</v>
      </c>
      <c r="B183" s="82" t="s">
        <v>64</v>
      </c>
      <c r="C183" s="55" t="s">
        <v>130</v>
      </c>
      <c r="D183" s="39">
        <v>131.30000000000001</v>
      </c>
      <c r="E183" s="39">
        <v>0</v>
      </c>
      <c r="F183" s="39">
        <v>0</v>
      </c>
      <c r="G183" s="103"/>
    </row>
    <row r="184" spans="1:7" ht="38.25">
      <c r="A184" s="21" t="s">
        <v>452</v>
      </c>
      <c r="B184" s="82" t="s">
        <v>211</v>
      </c>
      <c r="C184" s="98" t="s">
        <v>212</v>
      </c>
      <c r="D184" s="39">
        <f>615.1-131.3</f>
        <v>483.8</v>
      </c>
      <c r="E184" s="39">
        <v>615.1</v>
      </c>
      <c r="F184" s="39">
        <v>615.1</v>
      </c>
      <c r="G184" s="103"/>
    </row>
    <row r="185" spans="1:7" ht="51">
      <c r="A185" s="21" t="s">
        <v>453</v>
      </c>
      <c r="B185" s="21"/>
      <c r="C185" s="99" t="s">
        <v>61</v>
      </c>
      <c r="D185" s="39">
        <f>SUM(D186:D187)</f>
        <v>91</v>
      </c>
      <c r="E185" s="39">
        <f>SUM(E186:E187)</f>
        <v>91</v>
      </c>
      <c r="F185" s="39">
        <f>SUM(F186:F187)</f>
        <v>91</v>
      </c>
      <c r="G185" s="103"/>
    </row>
    <row r="186" spans="1:7" ht="25.5">
      <c r="A186" s="21" t="s">
        <v>453</v>
      </c>
      <c r="B186" s="82" t="s">
        <v>64</v>
      </c>
      <c r="C186" s="55" t="s">
        <v>130</v>
      </c>
      <c r="D186" s="39">
        <v>46</v>
      </c>
      <c r="E186" s="39">
        <v>46</v>
      </c>
      <c r="F186" s="39">
        <v>46</v>
      </c>
      <c r="G186" s="103"/>
    </row>
    <row r="187" spans="1:7" ht="38.25">
      <c r="A187" s="21" t="s">
        <v>453</v>
      </c>
      <c r="B187" s="82" t="s">
        <v>211</v>
      </c>
      <c r="C187" s="98" t="s">
        <v>212</v>
      </c>
      <c r="D187" s="39">
        <v>45</v>
      </c>
      <c r="E187" s="39">
        <v>45</v>
      </c>
      <c r="F187" s="39">
        <v>45</v>
      </c>
      <c r="G187" s="103"/>
    </row>
    <row r="188" spans="1:7" s="230" customFormat="1" ht="25.5">
      <c r="A188" s="21" t="s">
        <v>747</v>
      </c>
      <c r="B188" s="82"/>
      <c r="C188" s="98" t="s">
        <v>748</v>
      </c>
      <c r="D188" s="39">
        <f>D189</f>
        <v>6000</v>
      </c>
      <c r="E188" s="39">
        <f t="shared" ref="E188:F188" si="39">E189</f>
        <v>0</v>
      </c>
      <c r="F188" s="39">
        <f t="shared" si="39"/>
        <v>0</v>
      </c>
      <c r="G188" s="103"/>
    </row>
    <row r="189" spans="1:7" s="230" customFormat="1" ht="38.25">
      <c r="A189" s="21" t="s">
        <v>747</v>
      </c>
      <c r="B189" s="82" t="s">
        <v>211</v>
      </c>
      <c r="C189" s="98" t="s">
        <v>212</v>
      </c>
      <c r="D189" s="39">
        <v>6000</v>
      </c>
      <c r="E189" s="39">
        <v>0</v>
      </c>
      <c r="F189" s="39">
        <v>0</v>
      </c>
      <c r="G189" s="103"/>
    </row>
    <row r="190" spans="1:7" ht="25.5">
      <c r="A190" s="52" t="s">
        <v>30</v>
      </c>
      <c r="B190" s="21"/>
      <c r="C190" s="48" t="s">
        <v>177</v>
      </c>
      <c r="D190" s="41">
        <f>D191+D200+D203</f>
        <v>12265</v>
      </c>
      <c r="E190" s="41">
        <f>E191+E200+E203</f>
        <v>7677.4</v>
      </c>
      <c r="F190" s="41">
        <f>F191+F200+F203</f>
        <v>7677.4</v>
      </c>
      <c r="G190" s="103"/>
    </row>
    <row r="191" spans="1:7" ht="25.5">
      <c r="A191" s="21" t="s">
        <v>209</v>
      </c>
      <c r="B191" s="16"/>
      <c r="C191" s="101" t="s">
        <v>308</v>
      </c>
      <c r="D191" s="41">
        <f>D192+D194+D196+D198</f>
        <v>361.20000000000005</v>
      </c>
      <c r="E191" s="41">
        <f>E192+E194+E196+E198</f>
        <v>361.20000000000005</v>
      </c>
      <c r="F191" s="41">
        <f>F192+F194+F196+F198</f>
        <v>361.20000000000005</v>
      </c>
      <c r="G191" s="103"/>
    </row>
    <row r="192" spans="1:7" ht="51">
      <c r="A192" s="135" t="s">
        <v>454</v>
      </c>
      <c r="B192" s="16"/>
      <c r="C192" s="100" t="s">
        <v>206</v>
      </c>
      <c r="D192" s="39">
        <f>D193</f>
        <v>6.6</v>
      </c>
      <c r="E192" s="39">
        <f>E193</f>
        <v>6.6</v>
      </c>
      <c r="F192" s="39">
        <f>F193</f>
        <v>6.6</v>
      </c>
      <c r="G192" s="103"/>
    </row>
    <row r="193" spans="1:7" ht="38.25">
      <c r="A193" s="135" t="s">
        <v>454</v>
      </c>
      <c r="B193" s="82" t="s">
        <v>211</v>
      </c>
      <c r="C193" s="98" t="s">
        <v>212</v>
      </c>
      <c r="D193" s="41">
        <v>6.6</v>
      </c>
      <c r="E193" s="41">
        <v>6.6</v>
      </c>
      <c r="F193" s="41">
        <v>6.6</v>
      </c>
      <c r="G193" s="103"/>
    </row>
    <row r="194" spans="1:7" ht="25.5">
      <c r="A194" s="135" t="s">
        <v>455</v>
      </c>
      <c r="B194" s="16"/>
      <c r="C194" s="98" t="s">
        <v>178</v>
      </c>
      <c r="D194" s="41">
        <f>D195</f>
        <v>289.60000000000002</v>
      </c>
      <c r="E194" s="41">
        <f>E195</f>
        <v>289.60000000000002</v>
      </c>
      <c r="F194" s="41">
        <f>F195</f>
        <v>289.60000000000002</v>
      </c>
      <c r="G194" s="103"/>
    </row>
    <row r="195" spans="1:7" ht="38.25">
      <c r="A195" s="135" t="s">
        <v>455</v>
      </c>
      <c r="B195" s="82" t="s">
        <v>211</v>
      </c>
      <c r="C195" s="98" t="s">
        <v>212</v>
      </c>
      <c r="D195" s="41">
        <v>289.60000000000002</v>
      </c>
      <c r="E195" s="41">
        <v>289.60000000000002</v>
      </c>
      <c r="F195" s="41">
        <v>289.60000000000002</v>
      </c>
      <c r="G195" s="103"/>
    </row>
    <row r="196" spans="1:7" ht="51">
      <c r="A196" s="135" t="s">
        <v>456</v>
      </c>
      <c r="B196" s="16"/>
      <c r="C196" s="98" t="s">
        <v>77</v>
      </c>
      <c r="D196" s="41">
        <f>D197</f>
        <v>15</v>
      </c>
      <c r="E196" s="41">
        <f>E197</f>
        <v>15</v>
      </c>
      <c r="F196" s="41">
        <f>F197</f>
        <v>15</v>
      </c>
      <c r="G196" s="103"/>
    </row>
    <row r="197" spans="1:7" ht="38.25">
      <c r="A197" s="135" t="s">
        <v>456</v>
      </c>
      <c r="B197" s="82" t="s">
        <v>211</v>
      </c>
      <c r="C197" s="98" t="s">
        <v>212</v>
      </c>
      <c r="D197" s="41">
        <v>15</v>
      </c>
      <c r="E197" s="41">
        <v>15</v>
      </c>
      <c r="F197" s="41">
        <v>15</v>
      </c>
      <c r="G197" s="103"/>
    </row>
    <row r="198" spans="1:7">
      <c r="A198" s="135" t="s">
        <v>457</v>
      </c>
      <c r="B198" s="82"/>
      <c r="C198" s="54" t="s">
        <v>374</v>
      </c>
      <c r="D198" s="41">
        <f>D199</f>
        <v>50</v>
      </c>
      <c r="E198" s="41">
        <f>E199</f>
        <v>50</v>
      </c>
      <c r="F198" s="41">
        <f>F199</f>
        <v>50</v>
      </c>
      <c r="G198" s="103"/>
    </row>
    <row r="199" spans="1:7" ht="38.25">
      <c r="A199" s="135" t="s">
        <v>457</v>
      </c>
      <c r="B199" s="82" t="s">
        <v>211</v>
      </c>
      <c r="C199" s="98" t="s">
        <v>212</v>
      </c>
      <c r="D199" s="41">
        <v>50</v>
      </c>
      <c r="E199" s="41">
        <v>50</v>
      </c>
      <c r="F199" s="41">
        <v>50</v>
      </c>
      <c r="G199" s="103"/>
    </row>
    <row r="200" spans="1:7" ht="76.5">
      <c r="A200" s="21" t="s">
        <v>258</v>
      </c>
      <c r="B200" s="16"/>
      <c r="C200" s="101" t="s">
        <v>259</v>
      </c>
      <c r="D200" s="41">
        <f t="shared" ref="D200:F201" si="40">D201</f>
        <v>11039.8</v>
      </c>
      <c r="E200" s="41">
        <f t="shared" si="40"/>
        <v>7316.2</v>
      </c>
      <c r="F200" s="41">
        <f t="shared" si="40"/>
        <v>7316.2</v>
      </c>
      <c r="G200" s="103"/>
    </row>
    <row r="201" spans="1:7" ht="38.25">
      <c r="A201" s="74">
        <v>230221100</v>
      </c>
      <c r="B201" s="16"/>
      <c r="C201" s="98" t="s">
        <v>0</v>
      </c>
      <c r="D201" s="41">
        <f t="shared" si="40"/>
        <v>11039.8</v>
      </c>
      <c r="E201" s="41">
        <f t="shared" si="40"/>
        <v>7316.2</v>
      </c>
      <c r="F201" s="41">
        <f t="shared" si="40"/>
        <v>7316.2</v>
      </c>
      <c r="G201" s="103"/>
    </row>
    <row r="202" spans="1:7">
      <c r="A202" s="74">
        <v>230221100</v>
      </c>
      <c r="B202" s="82" t="s">
        <v>225</v>
      </c>
      <c r="C202" s="98" t="s">
        <v>224</v>
      </c>
      <c r="D202" s="41">
        <f>10339.8+700</f>
        <v>11039.8</v>
      </c>
      <c r="E202" s="41">
        <v>7316.2</v>
      </c>
      <c r="F202" s="41">
        <v>7316.2</v>
      </c>
      <c r="G202" s="103"/>
    </row>
    <row r="203" spans="1:7" ht="63.75">
      <c r="A203" s="21" t="s">
        <v>460</v>
      </c>
      <c r="B203" s="82"/>
      <c r="C203" s="98" t="s">
        <v>459</v>
      </c>
      <c r="D203" s="41">
        <f>D204+D206</f>
        <v>864</v>
      </c>
      <c r="E203" s="41">
        <f t="shared" ref="E203:F203" si="41">E204+E206</f>
        <v>0</v>
      </c>
      <c r="F203" s="41">
        <f t="shared" si="41"/>
        <v>0</v>
      </c>
      <c r="G203" s="103"/>
    </row>
    <row r="204" spans="1:7" ht="53.25" customHeight="1">
      <c r="A204" s="74">
        <v>230321210</v>
      </c>
      <c r="B204" s="82"/>
      <c r="C204" s="98" t="s">
        <v>458</v>
      </c>
      <c r="D204" s="41">
        <f t="shared" ref="D204:F204" si="42">D205</f>
        <v>90</v>
      </c>
      <c r="E204" s="41">
        <f t="shared" si="42"/>
        <v>0</v>
      </c>
      <c r="F204" s="41">
        <f t="shared" si="42"/>
        <v>0</v>
      </c>
      <c r="G204" s="103"/>
    </row>
    <row r="205" spans="1:7">
      <c r="A205" s="74">
        <v>230321210</v>
      </c>
      <c r="B205" s="21" t="s">
        <v>225</v>
      </c>
      <c r="C205" s="98" t="s">
        <v>224</v>
      </c>
      <c r="D205" s="41">
        <v>90</v>
      </c>
      <c r="E205" s="41">
        <v>0</v>
      </c>
      <c r="F205" s="41">
        <v>0</v>
      </c>
      <c r="G205" s="103"/>
    </row>
    <row r="206" spans="1:7" s="186" customFormat="1" ht="38.25">
      <c r="A206" s="74">
        <v>230321220</v>
      </c>
      <c r="B206" s="21"/>
      <c r="C206" s="98" t="s">
        <v>689</v>
      </c>
      <c r="D206" s="41">
        <f>D207</f>
        <v>774</v>
      </c>
      <c r="E206" s="41">
        <f t="shared" ref="E206:F206" si="43">E207</f>
        <v>0</v>
      </c>
      <c r="F206" s="41">
        <f t="shared" si="43"/>
        <v>0</v>
      </c>
      <c r="G206" s="103"/>
    </row>
    <row r="207" spans="1:7" s="186" customFormat="1">
      <c r="A207" s="74">
        <v>230321220</v>
      </c>
      <c r="B207" s="21" t="s">
        <v>225</v>
      </c>
      <c r="C207" s="98" t="s">
        <v>224</v>
      </c>
      <c r="D207" s="41">
        <f>474+300</f>
        <v>774</v>
      </c>
      <c r="E207" s="41">
        <v>0</v>
      </c>
      <c r="F207" s="41">
        <v>0</v>
      </c>
      <c r="G207" s="103"/>
    </row>
    <row r="208" spans="1:7">
      <c r="A208" s="52" t="s">
        <v>31</v>
      </c>
      <c r="B208" s="21"/>
      <c r="C208" s="66" t="s">
        <v>46</v>
      </c>
      <c r="D208" s="58">
        <f>D209</f>
        <v>3564.6</v>
      </c>
      <c r="E208" s="58">
        <f>E209</f>
        <v>3454.5</v>
      </c>
      <c r="F208" s="58">
        <f>F209</f>
        <v>3454.5</v>
      </c>
      <c r="G208" s="103"/>
    </row>
    <row r="209" spans="1:7" ht="63.75">
      <c r="A209" s="80">
        <v>290022200</v>
      </c>
      <c r="B209" s="21"/>
      <c r="C209" s="98" t="s">
        <v>261</v>
      </c>
      <c r="D209" s="94">
        <f>SUM(D210:D211)</f>
        <v>3564.6</v>
      </c>
      <c r="E209" s="94">
        <f>SUM(E210:E211)</f>
        <v>3454.5</v>
      </c>
      <c r="F209" s="94">
        <f>SUM(F210:F211)</f>
        <v>3454.5</v>
      </c>
      <c r="G209" s="103"/>
    </row>
    <row r="210" spans="1:7" ht="25.5">
      <c r="A210" s="80">
        <v>290022200</v>
      </c>
      <c r="B210" s="16" t="s">
        <v>62</v>
      </c>
      <c r="C210" s="55" t="s">
        <v>63</v>
      </c>
      <c r="D210" s="94">
        <f>3380.7+110.1</f>
        <v>3490.7999999999997</v>
      </c>
      <c r="E210" s="94">
        <v>3380.7</v>
      </c>
      <c r="F210" s="94">
        <v>3380.7</v>
      </c>
      <c r="G210" s="103"/>
    </row>
    <row r="211" spans="1:7" ht="38.25">
      <c r="A211" s="80">
        <v>290022200</v>
      </c>
      <c r="B211" s="82" t="s">
        <v>211</v>
      </c>
      <c r="C211" s="98" t="s">
        <v>212</v>
      </c>
      <c r="D211" s="41">
        <v>73.8</v>
      </c>
      <c r="E211" s="41">
        <v>73.8</v>
      </c>
      <c r="F211" s="41">
        <v>73.8</v>
      </c>
      <c r="G211" s="103"/>
    </row>
    <row r="212" spans="1:7" ht="77.25" customHeight="1">
      <c r="A212" s="73" t="s">
        <v>69</v>
      </c>
      <c r="B212" s="16"/>
      <c r="C212" s="142" t="s">
        <v>580</v>
      </c>
      <c r="D212" s="96">
        <f>D213+D234</f>
        <v>152062.5</v>
      </c>
      <c r="E212" s="96">
        <f>E213+E234</f>
        <v>10276.1</v>
      </c>
      <c r="F212" s="96">
        <f>F213+F234</f>
        <v>10252.299999999999</v>
      </c>
    </row>
    <row r="213" spans="1:7" ht="25.5">
      <c r="A213" s="52" t="s">
        <v>70</v>
      </c>
      <c r="B213" s="16"/>
      <c r="C213" s="48" t="s">
        <v>157</v>
      </c>
      <c r="D213" s="93">
        <f>D214+D217</f>
        <v>150376.5</v>
      </c>
      <c r="E213" s="93">
        <f>E214+E217</f>
        <v>7940</v>
      </c>
      <c r="F213" s="93">
        <f>F214+F217</f>
        <v>7916.2</v>
      </c>
    </row>
    <row r="214" spans="1:7" ht="38.25">
      <c r="A214" s="21" t="s">
        <v>242</v>
      </c>
      <c r="B214" s="16"/>
      <c r="C214" s="99" t="s">
        <v>243</v>
      </c>
      <c r="D214" s="39">
        <f t="shared" ref="D214:F215" si="44">D215</f>
        <v>250</v>
      </c>
      <c r="E214" s="39">
        <f t="shared" si="44"/>
        <v>250</v>
      </c>
      <c r="F214" s="39">
        <f t="shared" si="44"/>
        <v>250</v>
      </c>
    </row>
    <row r="215" spans="1:7" ht="38.25">
      <c r="A215" s="82" t="s">
        <v>461</v>
      </c>
      <c r="B215" s="16"/>
      <c r="C215" s="97" t="s">
        <v>158</v>
      </c>
      <c r="D215" s="41">
        <f t="shared" si="44"/>
        <v>250</v>
      </c>
      <c r="E215" s="41">
        <f t="shared" si="44"/>
        <v>250</v>
      </c>
      <c r="F215" s="41">
        <f t="shared" si="44"/>
        <v>250</v>
      </c>
    </row>
    <row r="216" spans="1:7" ht="38.25">
      <c r="A216" s="82" t="s">
        <v>461</v>
      </c>
      <c r="B216" s="82" t="s">
        <v>211</v>
      </c>
      <c r="C216" s="98" t="s">
        <v>212</v>
      </c>
      <c r="D216" s="41">
        <v>250</v>
      </c>
      <c r="E216" s="41">
        <v>250</v>
      </c>
      <c r="F216" s="41">
        <v>250</v>
      </c>
    </row>
    <row r="217" spans="1:7" ht="51.75" customHeight="1">
      <c r="A217" s="21" t="s">
        <v>244</v>
      </c>
      <c r="B217" s="82"/>
      <c r="C217" s="99" t="s">
        <v>245</v>
      </c>
      <c r="D217" s="41">
        <f>D218+D220+D222+D224+D226+D228+D230+D232</f>
        <v>150126.5</v>
      </c>
      <c r="E217" s="41">
        <f>E218+E220+E222</f>
        <v>7690</v>
      </c>
      <c r="F217" s="41">
        <f>F218+F220+F222</f>
        <v>7666.2</v>
      </c>
    </row>
    <row r="218" spans="1:7" ht="51">
      <c r="A218" s="135" t="s">
        <v>462</v>
      </c>
      <c r="B218" s="16"/>
      <c r="C218" s="97" t="s">
        <v>159</v>
      </c>
      <c r="D218" s="41">
        <f>D219</f>
        <v>100</v>
      </c>
      <c r="E218" s="41">
        <f>E219</f>
        <v>100</v>
      </c>
      <c r="F218" s="41">
        <f>F219</f>
        <v>100</v>
      </c>
    </row>
    <row r="219" spans="1:7" ht="38.25">
      <c r="A219" s="135" t="s">
        <v>462</v>
      </c>
      <c r="B219" s="82" t="s">
        <v>211</v>
      </c>
      <c r="C219" s="98" t="s">
        <v>212</v>
      </c>
      <c r="D219" s="41">
        <v>100</v>
      </c>
      <c r="E219" s="41">
        <v>100</v>
      </c>
      <c r="F219" s="41">
        <v>100</v>
      </c>
    </row>
    <row r="220" spans="1:7" ht="76.5">
      <c r="A220" s="135" t="s">
        <v>463</v>
      </c>
      <c r="B220" s="16"/>
      <c r="C220" s="97" t="s">
        <v>160</v>
      </c>
      <c r="D220" s="41">
        <f>D221</f>
        <v>173.5</v>
      </c>
      <c r="E220" s="41">
        <f>E221</f>
        <v>100</v>
      </c>
      <c r="F220" s="41">
        <f>F221</f>
        <v>100</v>
      </c>
    </row>
    <row r="221" spans="1:7" ht="38.25">
      <c r="A221" s="135" t="s">
        <v>463</v>
      </c>
      <c r="B221" s="82" t="s">
        <v>211</v>
      </c>
      <c r="C221" s="98" t="s">
        <v>212</v>
      </c>
      <c r="D221" s="41">
        <v>173.5</v>
      </c>
      <c r="E221" s="41">
        <v>100</v>
      </c>
      <c r="F221" s="41">
        <v>100</v>
      </c>
    </row>
    <row r="222" spans="1:7" ht="38.25">
      <c r="A222" s="74">
        <v>310223174</v>
      </c>
      <c r="B222" s="16"/>
      <c r="C222" s="97" t="s">
        <v>161</v>
      </c>
      <c r="D222" s="41">
        <f>SUM(D223:D223)</f>
        <v>13233.699999999999</v>
      </c>
      <c r="E222" s="41">
        <f>SUM(E223:E223)</f>
        <v>7490</v>
      </c>
      <c r="F222" s="41">
        <f>SUM(F223:F223)</f>
        <v>7466.2</v>
      </c>
    </row>
    <row r="223" spans="1:7" ht="38.25">
      <c r="A223" s="74">
        <v>310223174</v>
      </c>
      <c r="B223" s="82" t="s">
        <v>211</v>
      </c>
      <c r="C223" s="98" t="s">
        <v>212</v>
      </c>
      <c r="D223" s="41">
        <f>9728.9+4.8+1000+2500</f>
        <v>13233.699999999999</v>
      </c>
      <c r="E223" s="41">
        <v>7490</v>
      </c>
      <c r="F223" s="41">
        <v>7466.2</v>
      </c>
    </row>
    <row r="224" spans="1:7" s="236" customFormat="1" ht="63.75">
      <c r="A224" s="21" t="s">
        <v>778</v>
      </c>
      <c r="B224" s="35"/>
      <c r="C224" s="170" t="s">
        <v>686</v>
      </c>
      <c r="D224" s="1">
        <f>D225</f>
        <v>6352.2</v>
      </c>
      <c r="E224" s="39">
        <f t="shared" ref="E224:F224" si="45">E225</f>
        <v>0</v>
      </c>
      <c r="F224" s="39">
        <f t="shared" si="45"/>
        <v>0</v>
      </c>
    </row>
    <row r="225" spans="1:6" s="236" customFormat="1" ht="38.25">
      <c r="A225" s="21" t="s">
        <v>778</v>
      </c>
      <c r="B225" s="82" t="s">
        <v>211</v>
      </c>
      <c r="C225" s="98" t="s">
        <v>212</v>
      </c>
      <c r="D225" s="1">
        <v>6352.2</v>
      </c>
      <c r="E225" s="39">
        <v>0</v>
      </c>
      <c r="F225" s="39">
        <v>0</v>
      </c>
    </row>
    <row r="226" spans="1:6" s="236" customFormat="1" ht="38.25">
      <c r="A226" s="21" t="s">
        <v>777</v>
      </c>
      <c r="B226" s="82"/>
      <c r="C226" s="177" t="s">
        <v>773</v>
      </c>
      <c r="D226" s="41">
        <f>D227</f>
        <v>25408.7</v>
      </c>
      <c r="E226" s="41">
        <f t="shared" ref="E226:F226" si="46">E227</f>
        <v>0</v>
      </c>
      <c r="F226" s="41">
        <f t="shared" si="46"/>
        <v>0</v>
      </c>
    </row>
    <row r="227" spans="1:6" s="236" customFormat="1" ht="38.25">
      <c r="A227" s="21" t="s">
        <v>777</v>
      </c>
      <c r="B227" s="82" t="s">
        <v>211</v>
      </c>
      <c r="C227" s="98" t="s">
        <v>212</v>
      </c>
      <c r="D227" s="41">
        <v>25408.7</v>
      </c>
      <c r="E227" s="39">
        <v>0</v>
      </c>
      <c r="F227" s="39">
        <v>0</v>
      </c>
    </row>
    <row r="228" spans="1:6" s="236" customFormat="1" ht="25.5">
      <c r="A228" s="162" t="s">
        <v>779</v>
      </c>
      <c r="B228" s="21"/>
      <c r="C228" s="98" t="s">
        <v>772</v>
      </c>
      <c r="D228" s="94">
        <f>D229</f>
        <v>101333.4</v>
      </c>
      <c r="E228" s="94">
        <f t="shared" ref="E228:F228" si="47">E229</f>
        <v>0</v>
      </c>
      <c r="F228" s="94">
        <f t="shared" si="47"/>
        <v>0</v>
      </c>
    </row>
    <row r="229" spans="1:6" s="236" customFormat="1">
      <c r="A229" s="162" t="s">
        <v>779</v>
      </c>
      <c r="B229" s="21" t="s">
        <v>225</v>
      </c>
      <c r="C229" s="98" t="s">
        <v>224</v>
      </c>
      <c r="D229" s="94">
        <v>101333.4</v>
      </c>
      <c r="E229" s="41">
        <v>0</v>
      </c>
      <c r="F229" s="41">
        <v>0</v>
      </c>
    </row>
    <row r="230" spans="1:6" s="236" customFormat="1" ht="38.25">
      <c r="A230" s="162" t="s">
        <v>780</v>
      </c>
      <c r="B230" s="21"/>
      <c r="C230" s="98" t="s">
        <v>746</v>
      </c>
      <c r="D230" s="94">
        <f>D231</f>
        <v>3172.5</v>
      </c>
      <c r="E230" s="94">
        <f t="shared" ref="E230:F230" si="48">E231</f>
        <v>0</v>
      </c>
      <c r="F230" s="94">
        <f t="shared" si="48"/>
        <v>0</v>
      </c>
    </row>
    <row r="231" spans="1:6" s="236" customFormat="1" ht="38.25">
      <c r="A231" s="162" t="s">
        <v>780</v>
      </c>
      <c r="B231" s="82" t="s">
        <v>211</v>
      </c>
      <c r="C231" s="98" t="s">
        <v>212</v>
      </c>
      <c r="D231" s="94">
        <v>3172.5</v>
      </c>
      <c r="E231" s="41">
        <v>0</v>
      </c>
      <c r="F231" s="41">
        <v>0</v>
      </c>
    </row>
    <row r="232" spans="1:6" s="236" customFormat="1" ht="38.25">
      <c r="A232" s="162" t="s">
        <v>781</v>
      </c>
      <c r="B232" s="82"/>
      <c r="C232" s="98" t="s">
        <v>774</v>
      </c>
      <c r="D232" s="41">
        <f>D233</f>
        <v>352.5</v>
      </c>
      <c r="E232" s="94">
        <f t="shared" ref="E232:F232" si="49">E233</f>
        <v>0</v>
      </c>
      <c r="F232" s="94">
        <f t="shared" si="49"/>
        <v>0</v>
      </c>
    </row>
    <row r="233" spans="1:6" s="236" customFormat="1" ht="38.25">
      <c r="A233" s="162" t="s">
        <v>781</v>
      </c>
      <c r="B233" s="82" t="s">
        <v>211</v>
      </c>
      <c r="C233" s="98" t="s">
        <v>212</v>
      </c>
      <c r="D233" s="41">
        <v>352.5</v>
      </c>
      <c r="E233" s="41">
        <v>0</v>
      </c>
      <c r="F233" s="41">
        <v>0</v>
      </c>
    </row>
    <row r="234" spans="1:6" ht="38.25">
      <c r="A234" s="52" t="s">
        <v>163</v>
      </c>
      <c r="B234" s="16"/>
      <c r="C234" s="48" t="s">
        <v>162</v>
      </c>
      <c r="D234" s="93">
        <f>D235+D238</f>
        <v>1686</v>
      </c>
      <c r="E234" s="93">
        <f>E235+E238</f>
        <v>2336.1</v>
      </c>
      <c r="F234" s="93">
        <f>F235+F238</f>
        <v>2336.1</v>
      </c>
    </row>
    <row r="235" spans="1:6" ht="63.75">
      <c r="A235" s="21" t="s">
        <v>246</v>
      </c>
      <c r="B235" s="16"/>
      <c r="C235" s="99" t="s">
        <v>309</v>
      </c>
      <c r="D235" s="41">
        <f t="shared" ref="D235:F236" si="50">D236</f>
        <v>150</v>
      </c>
      <c r="E235" s="41">
        <f t="shared" si="50"/>
        <v>140.19999999999999</v>
      </c>
      <c r="F235" s="41">
        <f t="shared" si="50"/>
        <v>140.19999999999999</v>
      </c>
    </row>
    <row r="236" spans="1:6" ht="51">
      <c r="A236" s="21" t="s">
        <v>464</v>
      </c>
      <c r="B236" s="30"/>
      <c r="C236" s="97" t="s">
        <v>164</v>
      </c>
      <c r="D236" s="41">
        <f t="shared" si="50"/>
        <v>150</v>
      </c>
      <c r="E236" s="41">
        <f t="shared" si="50"/>
        <v>140.19999999999999</v>
      </c>
      <c r="F236" s="41">
        <f t="shared" si="50"/>
        <v>140.19999999999999</v>
      </c>
    </row>
    <row r="237" spans="1:6" ht="38.25">
      <c r="A237" s="21" t="s">
        <v>464</v>
      </c>
      <c r="B237" s="82" t="s">
        <v>211</v>
      </c>
      <c r="C237" s="98" t="s">
        <v>212</v>
      </c>
      <c r="D237" s="39">
        <v>150</v>
      </c>
      <c r="E237" s="39">
        <v>140.19999999999999</v>
      </c>
      <c r="F237" s="39">
        <v>140.19999999999999</v>
      </c>
    </row>
    <row r="238" spans="1:6" ht="25.5">
      <c r="A238" s="21" t="s">
        <v>340</v>
      </c>
      <c r="B238" s="82"/>
      <c r="C238" s="99" t="s">
        <v>336</v>
      </c>
      <c r="D238" s="41">
        <f>D239+D241</f>
        <v>1536</v>
      </c>
      <c r="E238" s="41">
        <f t="shared" ref="E238:F238" si="51">E239+E241</f>
        <v>2195.9</v>
      </c>
      <c r="F238" s="41">
        <f t="shared" si="51"/>
        <v>2195.9</v>
      </c>
    </row>
    <row r="239" spans="1:6" ht="38.25">
      <c r="A239" s="82" t="s">
        <v>465</v>
      </c>
      <c r="B239" s="30"/>
      <c r="C239" s="97" t="s">
        <v>167</v>
      </c>
      <c r="D239" s="41">
        <f>D240</f>
        <v>36</v>
      </c>
      <c r="E239" s="41">
        <f t="shared" ref="E239:F239" si="52">E240</f>
        <v>36</v>
      </c>
      <c r="F239" s="41">
        <f t="shared" si="52"/>
        <v>36</v>
      </c>
    </row>
    <row r="240" spans="1:6" ht="38.25">
      <c r="A240" s="82" t="s">
        <v>465</v>
      </c>
      <c r="B240" s="82" t="s">
        <v>211</v>
      </c>
      <c r="C240" s="98" t="s">
        <v>212</v>
      </c>
      <c r="D240" s="41">
        <v>36</v>
      </c>
      <c r="E240" s="41">
        <v>36</v>
      </c>
      <c r="F240" s="41">
        <v>36</v>
      </c>
    </row>
    <row r="241" spans="1:9" ht="27" customHeight="1">
      <c r="A241" s="21" t="s">
        <v>623</v>
      </c>
      <c r="B241" s="16"/>
      <c r="C241" s="99" t="s">
        <v>650</v>
      </c>
      <c r="D241" s="39">
        <f>D242</f>
        <v>1500</v>
      </c>
      <c r="E241" s="39">
        <f t="shared" ref="E241:F241" si="53">E242</f>
        <v>2159.9</v>
      </c>
      <c r="F241" s="39">
        <f t="shared" si="53"/>
        <v>2159.9</v>
      </c>
    </row>
    <row r="242" spans="1:9" ht="38.25">
      <c r="A242" s="21" t="s">
        <v>623</v>
      </c>
      <c r="B242" s="82" t="s">
        <v>211</v>
      </c>
      <c r="C242" s="98" t="s">
        <v>212</v>
      </c>
      <c r="D242" s="39">
        <v>1500</v>
      </c>
      <c r="E242" s="39">
        <v>2159.9</v>
      </c>
      <c r="F242" s="39">
        <v>2159.9</v>
      </c>
    </row>
    <row r="243" spans="1:9" ht="75.75" customHeight="1">
      <c r="A243" s="76">
        <v>400000000</v>
      </c>
      <c r="B243" s="30"/>
      <c r="C243" s="141" t="s">
        <v>579</v>
      </c>
      <c r="D243" s="96">
        <f>D244+D266+D281</f>
        <v>22169.899999999998</v>
      </c>
      <c r="E243" s="96">
        <f>E244+E266+E281</f>
        <v>10836.9</v>
      </c>
      <c r="F243" s="96">
        <f>F244+F266+F281</f>
        <v>9870.7000000000007</v>
      </c>
    </row>
    <row r="244" spans="1:9" ht="51">
      <c r="A244" s="75">
        <v>410000000</v>
      </c>
      <c r="B244" s="30"/>
      <c r="C244" s="46" t="s">
        <v>466</v>
      </c>
      <c r="D244" s="93">
        <f>D245+D248+D255</f>
        <v>3426.5</v>
      </c>
      <c r="E244" s="93">
        <f>E245+E248+E255</f>
        <v>993</v>
      </c>
      <c r="F244" s="93">
        <f>F245+F248+F255</f>
        <v>993</v>
      </c>
    </row>
    <row r="245" spans="1:9" ht="38.25">
      <c r="A245" s="74">
        <v>410100000</v>
      </c>
      <c r="B245" s="30"/>
      <c r="C245" s="97" t="s">
        <v>467</v>
      </c>
      <c r="D245" s="93">
        <f t="shared" ref="D245:F246" si="54">D246</f>
        <v>1160.5</v>
      </c>
      <c r="E245" s="93">
        <f t="shared" si="54"/>
        <v>63</v>
      </c>
      <c r="F245" s="93">
        <f t="shared" si="54"/>
        <v>63</v>
      </c>
    </row>
    <row r="246" spans="1:9" ht="25.5">
      <c r="A246" s="135" t="s">
        <v>633</v>
      </c>
      <c r="B246" s="16"/>
      <c r="C246" s="99" t="s">
        <v>169</v>
      </c>
      <c r="D246" s="39">
        <f t="shared" si="54"/>
        <v>1160.5</v>
      </c>
      <c r="E246" s="39">
        <f t="shared" si="54"/>
        <v>63</v>
      </c>
      <c r="F246" s="39">
        <f t="shared" si="54"/>
        <v>63</v>
      </c>
    </row>
    <row r="247" spans="1:9" ht="38.25">
      <c r="A247" s="135" t="s">
        <v>633</v>
      </c>
      <c r="B247" s="82" t="s">
        <v>211</v>
      </c>
      <c r="C247" s="98" t="s">
        <v>212</v>
      </c>
      <c r="D247" s="39">
        <v>1160.5</v>
      </c>
      <c r="E247" s="39">
        <v>63</v>
      </c>
      <c r="F247" s="39">
        <v>63</v>
      </c>
    </row>
    <row r="248" spans="1:9" ht="51">
      <c r="A248" s="74">
        <v>410200000</v>
      </c>
      <c r="B248" s="30"/>
      <c r="C248" s="97" t="s">
        <v>471</v>
      </c>
      <c r="D248" s="39">
        <f>D249+D251+D253</f>
        <v>130</v>
      </c>
      <c r="E248" s="39">
        <f t="shared" ref="E248:F248" si="55">E249+E251+E253</f>
        <v>130</v>
      </c>
      <c r="F248" s="39">
        <f t="shared" si="55"/>
        <v>130</v>
      </c>
    </row>
    <row r="249" spans="1:9" ht="68.25" customHeight="1">
      <c r="A249" s="135" t="s">
        <v>628</v>
      </c>
      <c r="B249" s="82"/>
      <c r="C249" s="98" t="s">
        <v>596</v>
      </c>
      <c r="D249" s="39">
        <f t="shared" ref="D249:F249" si="56">D250</f>
        <v>50</v>
      </c>
      <c r="E249" s="39">
        <f t="shared" si="56"/>
        <v>50</v>
      </c>
      <c r="F249" s="39">
        <f t="shared" si="56"/>
        <v>50</v>
      </c>
    </row>
    <row r="250" spans="1:9" ht="38.25">
      <c r="A250" s="135" t="s">
        <v>628</v>
      </c>
      <c r="B250" s="82" t="s">
        <v>211</v>
      </c>
      <c r="C250" s="98" t="s">
        <v>212</v>
      </c>
      <c r="D250" s="39">
        <v>50</v>
      </c>
      <c r="E250" s="39">
        <v>50</v>
      </c>
      <c r="F250" s="39">
        <v>50</v>
      </c>
      <c r="I250" s="103"/>
    </row>
    <row r="251" spans="1:9" ht="27" customHeight="1">
      <c r="A251" s="135" t="s">
        <v>627</v>
      </c>
      <c r="B251" s="82"/>
      <c r="C251" s="98" t="s">
        <v>469</v>
      </c>
      <c r="D251" s="39">
        <f>D252</f>
        <v>30</v>
      </c>
      <c r="E251" s="39">
        <f>E252</f>
        <v>30</v>
      </c>
      <c r="F251" s="39">
        <f>F252</f>
        <v>30</v>
      </c>
    </row>
    <row r="252" spans="1:9" ht="38.25">
      <c r="A252" s="135" t="s">
        <v>627</v>
      </c>
      <c r="B252" s="82" t="s">
        <v>211</v>
      </c>
      <c r="C252" s="98" t="s">
        <v>212</v>
      </c>
      <c r="D252" s="39">
        <v>30</v>
      </c>
      <c r="E252" s="39">
        <v>30</v>
      </c>
      <c r="F252" s="39">
        <v>30</v>
      </c>
    </row>
    <row r="253" spans="1:9" ht="38.25">
      <c r="A253" s="135" t="s">
        <v>626</v>
      </c>
      <c r="B253" s="82"/>
      <c r="C253" s="98" t="s">
        <v>597</v>
      </c>
      <c r="D253" s="39">
        <f>D254</f>
        <v>50</v>
      </c>
      <c r="E253" s="39">
        <f t="shared" ref="E253:F253" si="57">E254</f>
        <v>50</v>
      </c>
      <c r="F253" s="39">
        <f t="shared" si="57"/>
        <v>50</v>
      </c>
    </row>
    <row r="254" spans="1:9" ht="38.25">
      <c r="A254" s="135" t="s">
        <v>626</v>
      </c>
      <c r="B254" s="82" t="s">
        <v>211</v>
      </c>
      <c r="C254" s="98" t="s">
        <v>212</v>
      </c>
      <c r="D254" s="39">
        <v>50</v>
      </c>
      <c r="E254" s="39">
        <v>50</v>
      </c>
      <c r="F254" s="39">
        <v>50</v>
      </c>
    </row>
    <row r="255" spans="1:9" ht="38.25">
      <c r="A255" s="135" t="s">
        <v>473</v>
      </c>
      <c r="B255" s="82"/>
      <c r="C255" s="97" t="s">
        <v>472</v>
      </c>
      <c r="D255" s="39">
        <f>D256+D258+D260+D262+D264</f>
        <v>2136</v>
      </c>
      <c r="E255" s="39">
        <f t="shared" ref="E255:F255" si="58">E256+E258+E260+E262+E264</f>
        <v>800</v>
      </c>
      <c r="F255" s="39">
        <f t="shared" si="58"/>
        <v>800</v>
      </c>
    </row>
    <row r="256" spans="1:9" ht="52.5" customHeight="1">
      <c r="A256" s="135" t="s">
        <v>629</v>
      </c>
      <c r="B256" s="82"/>
      <c r="C256" s="98" t="s">
        <v>598</v>
      </c>
      <c r="D256" s="39">
        <f>D257</f>
        <v>200</v>
      </c>
      <c r="E256" s="39">
        <f t="shared" ref="E256:F256" si="59">E257</f>
        <v>200</v>
      </c>
      <c r="F256" s="39">
        <f t="shared" si="59"/>
        <v>200</v>
      </c>
    </row>
    <row r="257" spans="1:6" ht="63.75">
      <c r="A257" s="135" t="s">
        <v>629</v>
      </c>
      <c r="B257" s="16" t="s">
        <v>12</v>
      </c>
      <c r="C257" s="98" t="s">
        <v>365</v>
      </c>
      <c r="D257" s="39">
        <v>200</v>
      </c>
      <c r="E257" s="39">
        <v>200</v>
      </c>
      <c r="F257" s="39">
        <v>200</v>
      </c>
    </row>
    <row r="258" spans="1:6" ht="61.5" customHeight="1">
      <c r="A258" s="135" t="s">
        <v>630</v>
      </c>
      <c r="B258" s="82"/>
      <c r="C258" s="98" t="s">
        <v>474</v>
      </c>
      <c r="D258" s="39">
        <f>D259</f>
        <v>500</v>
      </c>
      <c r="E258" s="39">
        <f t="shared" ref="E258:F258" si="60">E259</f>
        <v>500</v>
      </c>
      <c r="F258" s="39">
        <f t="shared" si="60"/>
        <v>500</v>
      </c>
    </row>
    <row r="259" spans="1:6" ht="63.75">
      <c r="A259" s="135" t="s">
        <v>630</v>
      </c>
      <c r="B259" s="16" t="s">
        <v>12</v>
      </c>
      <c r="C259" s="98" t="s">
        <v>365</v>
      </c>
      <c r="D259" s="39">
        <v>500</v>
      </c>
      <c r="E259" s="39">
        <v>500</v>
      </c>
      <c r="F259" s="39">
        <v>500</v>
      </c>
    </row>
    <row r="260" spans="1:6" ht="88.5" customHeight="1">
      <c r="A260" s="135" t="s">
        <v>631</v>
      </c>
      <c r="B260" s="82"/>
      <c r="C260" s="98" t="s">
        <v>475</v>
      </c>
      <c r="D260" s="39">
        <f>D261</f>
        <v>80</v>
      </c>
      <c r="E260" s="39">
        <f t="shared" ref="E260:F260" si="61">E261</f>
        <v>100</v>
      </c>
      <c r="F260" s="39">
        <f t="shared" si="61"/>
        <v>100</v>
      </c>
    </row>
    <row r="261" spans="1:6" ht="63.75">
      <c r="A261" s="135" t="s">
        <v>631</v>
      </c>
      <c r="B261" s="16" t="s">
        <v>12</v>
      </c>
      <c r="C261" s="98" t="s">
        <v>365</v>
      </c>
      <c r="D261" s="39">
        <v>80</v>
      </c>
      <c r="E261" s="39">
        <v>100</v>
      </c>
      <c r="F261" s="39">
        <v>100</v>
      </c>
    </row>
    <row r="262" spans="1:6" ht="80.25" customHeight="1">
      <c r="A262" s="135" t="s">
        <v>632</v>
      </c>
      <c r="B262" s="16"/>
      <c r="C262" s="98" t="s">
        <v>599</v>
      </c>
      <c r="D262" s="39">
        <f>D263</f>
        <v>356</v>
      </c>
      <c r="E262" s="39">
        <f t="shared" ref="E262:F262" si="62">E263</f>
        <v>0</v>
      </c>
      <c r="F262" s="39">
        <f t="shared" si="62"/>
        <v>0</v>
      </c>
    </row>
    <row r="263" spans="1:6" ht="63.75">
      <c r="A263" s="135" t="s">
        <v>632</v>
      </c>
      <c r="B263" s="16" t="s">
        <v>12</v>
      </c>
      <c r="C263" s="98" t="s">
        <v>365</v>
      </c>
      <c r="D263" s="39">
        <v>356</v>
      </c>
      <c r="E263" s="39">
        <v>0</v>
      </c>
      <c r="F263" s="39">
        <v>0</v>
      </c>
    </row>
    <row r="264" spans="1:6" s="174" customFormat="1" ht="89.25">
      <c r="A264" s="135" t="s">
        <v>673</v>
      </c>
      <c r="B264" s="16"/>
      <c r="C264" s="98" t="s">
        <v>674</v>
      </c>
      <c r="D264" s="39">
        <f>D265</f>
        <v>1000</v>
      </c>
      <c r="E264" s="39">
        <f t="shared" ref="E264:F264" si="63">E265</f>
        <v>0</v>
      </c>
      <c r="F264" s="39">
        <f t="shared" si="63"/>
        <v>0</v>
      </c>
    </row>
    <row r="265" spans="1:6" s="174" customFormat="1" ht="63.75">
      <c r="A265" s="135" t="s">
        <v>673</v>
      </c>
      <c r="B265" s="16" t="s">
        <v>12</v>
      </c>
      <c r="C265" s="98" t="s">
        <v>365</v>
      </c>
      <c r="D265" s="39">
        <v>1000</v>
      </c>
      <c r="E265" s="39">
        <v>0</v>
      </c>
      <c r="F265" s="39">
        <v>0</v>
      </c>
    </row>
    <row r="266" spans="1:6" ht="51">
      <c r="A266" s="75">
        <v>420000000</v>
      </c>
      <c r="B266" s="30"/>
      <c r="C266" s="46" t="s">
        <v>232</v>
      </c>
      <c r="D266" s="93">
        <f>D267+D276</f>
        <v>4480.7</v>
      </c>
      <c r="E266" s="93">
        <f t="shared" ref="E266:F266" si="64">E267+E276</f>
        <v>3538</v>
      </c>
      <c r="F266" s="93">
        <f t="shared" si="64"/>
        <v>3538</v>
      </c>
    </row>
    <row r="267" spans="1:6" ht="102">
      <c r="A267" s="74">
        <v>420100000</v>
      </c>
      <c r="B267" s="16"/>
      <c r="C267" s="97" t="s">
        <v>476</v>
      </c>
      <c r="D267" s="41">
        <f>D268+D270+D272+D274</f>
        <v>3245.9</v>
      </c>
      <c r="E267" s="41">
        <f t="shared" ref="E267:F267" si="65">E268+E270+E272+E274</f>
        <v>2525.9</v>
      </c>
      <c r="F267" s="41">
        <f t="shared" si="65"/>
        <v>2525.9</v>
      </c>
    </row>
    <row r="268" spans="1:6" ht="38.25">
      <c r="A268" s="74" t="s">
        <v>477</v>
      </c>
      <c r="B268" s="16"/>
      <c r="C268" s="98" t="s">
        <v>352</v>
      </c>
      <c r="D268" s="41">
        <f>D269</f>
        <v>600</v>
      </c>
      <c r="E268" s="41">
        <f t="shared" ref="E268:F268" si="66">E269</f>
        <v>300</v>
      </c>
      <c r="F268" s="41">
        <f t="shared" si="66"/>
        <v>300</v>
      </c>
    </row>
    <row r="269" spans="1:6" ht="63.75">
      <c r="A269" s="74" t="s">
        <v>477</v>
      </c>
      <c r="B269" s="16" t="s">
        <v>19</v>
      </c>
      <c r="C269" s="99" t="s">
        <v>360</v>
      </c>
      <c r="D269" s="41">
        <v>600</v>
      </c>
      <c r="E269" s="41">
        <v>300</v>
      </c>
      <c r="F269" s="41">
        <v>300</v>
      </c>
    </row>
    <row r="270" spans="1:6" ht="63.75" customHeight="1">
      <c r="A270" s="74">
        <v>420123230</v>
      </c>
      <c r="B270" s="16"/>
      <c r="C270" s="166" t="s">
        <v>667</v>
      </c>
      <c r="D270" s="41">
        <f>D271</f>
        <v>1620</v>
      </c>
      <c r="E270" s="41">
        <f t="shared" ref="E270:F270" si="67">E271</f>
        <v>1300</v>
      </c>
      <c r="F270" s="41">
        <f t="shared" si="67"/>
        <v>1300</v>
      </c>
    </row>
    <row r="271" spans="1:6" ht="38.25">
      <c r="A271" s="74">
        <v>420123230</v>
      </c>
      <c r="B271" s="82" t="s">
        <v>211</v>
      </c>
      <c r="C271" s="98" t="s">
        <v>212</v>
      </c>
      <c r="D271" s="41">
        <f>1200+420</f>
        <v>1620</v>
      </c>
      <c r="E271" s="41">
        <v>1300</v>
      </c>
      <c r="F271" s="41">
        <v>1300</v>
      </c>
    </row>
    <row r="272" spans="1:6" ht="38.25">
      <c r="A272" s="74">
        <v>420110320</v>
      </c>
      <c r="B272" s="1"/>
      <c r="C272" s="134" t="s">
        <v>478</v>
      </c>
      <c r="D272" s="41">
        <f>D273</f>
        <v>925.9</v>
      </c>
      <c r="E272" s="41">
        <f t="shared" ref="E272:F272" si="68">E273</f>
        <v>925.9</v>
      </c>
      <c r="F272" s="41">
        <f t="shared" si="68"/>
        <v>925.9</v>
      </c>
    </row>
    <row r="273" spans="1:6" ht="63.75">
      <c r="A273" s="74">
        <v>420110320</v>
      </c>
      <c r="B273" s="16" t="s">
        <v>19</v>
      </c>
      <c r="C273" s="99" t="s">
        <v>360</v>
      </c>
      <c r="D273" s="41">
        <f>926.8-0.9</f>
        <v>925.9</v>
      </c>
      <c r="E273" s="41">
        <f t="shared" ref="E273:F273" si="69">926.8-0.9</f>
        <v>925.9</v>
      </c>
      <c r="F273" s="41">
        <f t="shared" si="69"/>
        <v>925.9</v>
      </c>
    </row>
    <row r="274" spans="1:6" ht="37.5" customHeight="1">
      <c r="A274" s="74" t="s">
        <v>479</v>
      </c>
      <c r="B274" s="16"/>
      <c r="C274" s="99" t="s">
        <v>480</v>
      </c>
      <c r="D274" s="41">
        <f>D275</f>
        <v>100</v>
      </c>
      <c r="E274" s="41">
        <f t="shared" ref="E274:F274" si="70">E275</f>
        <v>0</v>
      </c>
      <c r="F274" s="41">
        <f t="shared" si="70"/>
        <v>0</v>
      </c>
    </row>
    <row r="275" spans="1:6" ht="63.75">
      <c r="A275" s="74" t="s">
        <v>479</v>
      </c>
      <c r="B275" s="16" t="s">
        <v>19</v>
      </c>
      <c r="C275" s="99" t="s">
        <v>360</v>
      </c>
      <c r="D275" s="41">
        <v>100</v>
      </c>
      <c r="E275" s="41">
        <v>0</v>
      </c>
      <c r="F275" s="41">
        <v>0</v>
      </c>
    </row>
    <row r="276" spans="1:6" ht="102" customHeight="1">
      <c r="A276" s="74">
        <v>420200000</v>
      </c>
      <c r="B276" s="16"/>
      <c r="C276" s="97" t="s">
        <v>666</v>
      </c>
      <c r="D276" s="41">
        <f>D277+D279</f>
        <v>1234.8</v>
      </c>
      <c r="E276" s="41">
        <f t="shared" ref="E276:F276" si="71">E277+E279</f>
        <v>1012.0999999999999</v>
      </c>
      <c r="F276" s="41">
        <f t="shared" si="71"/>
        <v>1012.0999999999999</v>
      </c>
    </row>
    <row r="277" spans="1:6" ht="63.75">
      <c r="A277" s="74">
        <v>420223235</v>
      </c>
      <c r="B277" s="30"/>
      <c r="C277" s="98" t="s">
        <v>665</v>
      </c>
      <c r="D277" s="41">
        <f>D278</f>
        <v>686.3</v>
      </c>
      <c r="E277" s="41">
        <f>E278</f>
        <v>575.29999999999995</v>
      </c>
      <c r="F277" s="41">
        <f>F278</f>
        <v>575.29999999999995</v>
      </c>
    </row>
    <row r="278" spans="1:6" ht="38.25">
      <c r="A278" s="74">
        <v>420223235</v>
      </c>
      <c r="B278" s="82" t="s">
        <v>211</v>
      </c>
      <c r="C278" s="98" t="s">
        <v>212</v>
      </c>
      <c r="D278" s="41">
        <f>575.3+111</f>
        <v>686.3</v>
      </c>
      <c r="E278" s="41">
        <v>575.29999999999995</v>
      </c>
      <c r="F278" s="41">
        <v>575.29999999999995</v>
      </c>
    </row>
    <row r="279" spans="1:6" ht="51">
      <c r="A279" s="74">
        <v>420223240</v>
      </c>
      <c r="B279" s="82"/>
      <c r="C279" s="98" t="s">
        <v>664</v>
      </c>
      <c r="D279" s="41">
        <f>D280</f>
        <v>548.5</v>
      </c>
      <c r="E279" s="41">
        <f t="shared" ref="E279:F279" si="72">E280</f>
        <v>436.8</v>
      </c>
      <c r="F279" s="41">
        <f t="shared" si="72"/>
        <v>436.8</v>
      </c>
    </row>
    <row r="280" spans="1:6" ht="38.25">
      <c r="A280" s="74">
        <v>420223240</v>
      </c>
      <c r="B280" s="82" t="s">
        <v>211</v>
      </c>
      <c r="C280" s="98" t="s">
        <v>212</v>
      </c>
      <c r="D280" s="41">
        <f>436.8+111.7</f>
        <v>548.5</v>
      </c>
      <c r="E280" s="41">
        <v>436.8</v>
      </c>
      <c r="F280" s="41">
        <v>436.8</v>
      </c>
    </row>
    <row r="281" spans="1:6" ht="77.25" customHeight="1">
      <c r="A281" s="75">
        <v>430000000</v>
      </c>
      <c r="B281" s="16"/>
      <c r="C281" s="46" t="s">
        <v>646</v>
      </c>
      <c r="D281" s="39">
        <f>D282+D287</f>
        <v>14262.699999999999</v>
      </c>
      <c r="E281" s="39">
        <f>E282+E287</f>
        <v>6305.9</v>
      </c>
      <c r="F281" s="39">
        <f>F282+F287</f>
        <v>5339.7000000000007</v>
      </c>
    </row>
    <row r="282" spans="1:6" ht="51">
      <c r="A282" s="74">
        <v>430100000</v>
      </c>
      <c r="B282" s="30"/>
      <c r="C282" s="97" t="s">
        <v>233</v>
      </c>
      <c r="D282" s="39">
        <f>D283+D285</f>
        <v>1380.9</v>
      </c>
      <c r="E282" s="39">
        <f t="shared" ref="E282:F282" si="73">E283+E285</f>
        <v>1180.9000000000001</v>
      </c>
      <c r="F282" s="39">
        <f t="shared" si="73"/>
        <v>1180.9000000000001</v>
      </c>
    </row>
    <row r="283" spans="1:6" ht="102">
      <c r="A283" s="79">
        <v>430127310</v>
      </c>
      <c r="B283" s="16"/>
      <c r="C283" s="98" t="s">
        <v>595</v>
      </c>
      <c r="D283" s="41">
        <f>D284</f>
        <v>1200</v>
      </c>
      <c r="E283" s="41">
        <f>E284</f>
        <v>1000</v>
      </c>
      <c r="F283" s="41">
        <f>F284</f>
        <v>1000</v>
      </c>
    </row>
    <row r="284" spans="1:6" ht="63.75">
      <c r="A284" s="79">
        <v>430127310</v>
      </c>
      <c r="B284" s="16" t="s">
        <v>12</v>
      </c>
      <c r="C284" s="98" t="s">
        <v>318</v>
      </c>
      <c r="D284" s="41">
        <v>1200</v>
      </c>
      <c r="E284" s="41">
        <v>1000</v>
      </c>
      <c r="F284" s="41">
        <v>1000</v>
      </c>
    </row>
    <row r="285" spans="1:6" ht="102" customHeight="1">
      <c r="A285" s="79">
        <v>430127320</v>
      </c>
      <c r="B285" s="16"/>
      <c r="C285" s="98" t="s">
        <v>483</v>
      </c>
      <c r="D285" s="41">
        <f>D286</f>
        <v>180.9</v>
      </c>
      <c r="E285" s="41">
        <f t="shared" ref="E285:F285" si="74">E286</f>
        <v>180.9</v>
      </c>
      <c r="F285" s="41">
        <f t="shared" si="74"/>
        <v>180.9</v>
      </c>
    </row>
    <row r="286" spans="1:6" ht="63.75">
      <c r="A286" s="79">
        <v>430127320</v>
      </c>
      <c r="B286" s="16" t="s">
        <v>12</v>
      </c>
      <c r="C286" s="98" t="s">
        <v>318</v>
      </c>
      <c r="D286" s="41">
        <v>180.9</v>
      </c>
      <c r="E286" s="41">
        <v>180.9</v>
      </c>
      <c r="F286" s="41">
        <v>180.9</v>
      </c>
    </row>
    <row r="287" spans="1:6" ht="38.25">
      <c r="A287" s="74">
        <v>430200000</v>
      </c>
      <c r="B287" s="82"/>
      <c r="C287" s="97" t="s">
        <v>293</v>
      </c>
      <c r="D287" s="41">
        <f>D288+D290+D292+D294+D296+D298</f>
        <v>12881.8</v>
      </c>
      <c r="E287" s="41">
        <f t="shared" ref="E287:F287" si="75">E288+E290+E292+E294+E296+E298</f>
        <v>5125</v>
      </c>
      <c r="F287" s="41">
        <f t="shared" si="75"/>
        <v>4158.8</v>
      </c>
    </row>
    <row r="288" spans="1:6" ht="102">
      <c r="A288" s="74">
        <v>430227340</v>
      </c>
      <c r="B288" s="16"/>
      <c r="C288" s="98" t="s">
        <v>609</v>
      </c>
      <c r="D288" s="39">
        <f>D289</f>
        <v>1364</v>
      </c>
      <c r="E288" s="39">
        <f t="shared" ref="E288:F288" si="76">E289</f>
        <v>1364</v>
      </c>
      <c r="F288" s="39">
        <f t="shared" si="76"/>
        <v>1364</v>
      </c>
    </row>
    <row r="289" spans="1:6" ht="63.75">
      <c r="A289" s="74">
        <v>430227340</v>
      </c>
      <c r="B289" s="16" t="s">
        <v>12</v>
      </c>
      <c r="C289" s="98" t="s">
        <v>318</v>
      </c>
      <c r="D289" s="39">
        <v>1364</v>
      </c>
      <c r="E289" s="39">
        <v>1364</v>
      </c>
      <c r="F289" s="39">
        <v>1364</v>
      </c>
    </row>
    <row r="290" spans="1:6" ht="114.75">
      <c r="A290" s="74">
        <v>430227350</v>
      </c>
      <c r="B290" s="16"/>
      <c r="C290" s="98" t="s">
        <v>600</v>
      </c>
      <c r="D290" s="39">
        <f>D291</f>
        <v>25.5</v>
      </c>
      <c r="E290" s="39">
        <f t="shared" ref="E290:F290" si="77">E291</f>
        <v>25.5</v>
      </c>
      <c r="F290" s="39">
        <f t="shared" si="77"/>
        <v>25.5</v>
      </c>
    </row>
    <row r="291" spans="1:6" ht="63.75">
      <c r="A291" s="74">
        <v>430227350</v>
      </c>
      <c r="B291" s="16" t="s">
        <v>12</v>
      </c>
      <c r="C291" s="98" t="s">
        <v>318</v>
      </c>
      <c r="D291" s="39">
        <v>25.5</v>
      </c>
      <c r="E291" s="39">
        <v>25.5</v>
      </c>
      <c r="F291" s="39">
        <v>25.5</v>
      </c>
    </row>
    <row r="292" spans="1:6" ht="114.75">
      <c r="A292" s="74">
        <v>430227360</v>
      </c>
      <c r="B292" s="16"/>
      <c r="C292" s="98" t="s">
        <v>601</v>
      </c>
      <c r="D292" s="39">
        <f>D293</f>
        <v>5593.6</v>
      </c>
      <c r="E292" s="39">
        <f t="shared" ref="E292:F292" si="78">E293</f>
        <v>1661.6</v>
      </c>
      <c r="F292" s="39">
        <f t="shared" si="78"/>
        <v>1661.6</v>
      </c>
    </row>
    <row r="293" spans="1:6" ht="63.75">
      <c r="A293" s="74">
        <v>430227360</v>
      </c>
      <c r="B293" s="16" t="s">
        <v>12</v>
      </c>
      <c r="C293" s="98" t="s">
        <v>318</v>
      </c>
      <c r="D293" s="39">
        <f>5293.6+300</f>
        <v>5593.6</v>
      </c>
      <c r="E293" s="39">
        <v>1661.6</v>
      </c>
      <c r="F293" s="39">
        <v>1661.6</v>
      </c>
    </row>
    <row r="294" spans="1:6" ht="165.75">
      <c r="A294" s="74">
        <v>430227370</v>
      </c>
      <c r="B294" s="16"/>
      <c r="C294" s="98" t="s">
        <v>610</v>
      </c>
      <c r="D294" s="39">
        <f>D295</f>
        <v>1000</v>
      </c>
      <c r="E294" s="39">
        <f t="shared" ref="E294:F294" si="79">E295</f>
        <v>1107.7</v>
      </c>
      <c r="F294" s="39">
        <f t="shared" si="79"/>
        <v>1107.7</v>
      </c>
    </row>
    <row r="295" spans="1:6" ht="63.75">
      <c r="A295" s="74">
        <v>430227370</v>
      </c>
      <c r="B295" s="16" t="s">
        <v>12</v>
      </c>
      <c r="C295" s="98" t="s">
        <v>318</v>
      </c>
      <c r="D295" s="39">
        <v>1000</v>
      </c>
      <c r="E295" s="39">
        <v>1107.7</v>
      </c>
      <c r="F295" s="39">
        <v>1107.7</v>
      </c>
    </row>
    <row r="296" spans="1:6" ht="113.25" customHeight="1">
      <c r="A296" s="74">
        <v>430227390</v>
      </c>
      <c r="B296" s="16"/>
      <c r="C296" s="98" t="s">
        <v>645</v>
      </c>
      <c r="D296" s="39">
        <f>D297</f>
        <v>2898.7</v>
      </c>
      <c r="E296" s="39">
        <f t="shared" ref="E296:F296" si="80">E297</f>
        <v>966.2</v>
      </c>
      <c r="F296" s="39">
        <f t="shared" si="80"/>
        <v>0</v>
      </c>
    </row>
    <row r="297" spans="1:6" ht="63.75">
      <c r="A297" s="74">
        <v>430227390</v>
      </c>
      <c r="B297" s="16" t="s">
        <v>12</v>
      </c>
      <c r="C297" s="98" t="s">
        <v>318</v>
      </c>
      <c r="D297" s="39">
        <v>2898.7</v>
      </c>
      <c r="E297" s="39">
        <v>966.2</v>
      </c>
      <c r="F297" s="39">
        <v>0</v>
      </c>
    </row>
    <row r="298" spans="1:6" s="231" customFormat="1" ht="102">
      <c r="A298" s="74">
        <v>430227400</v>
      </c>
      <c r="B298" s="16"/>
      <c r="C298" s="98" t="s">
        <v>756</v>
      </c>
      <c r="D298" s="39">
        <f>D299</f>
        <v>2000</v>
      </c>
      <c r="E298" s="39">
        <f t="shared" ref="E298:F298" si="81">E299</f>
        <v>0</v>
      </c>
      <c r="F298" s="39">
        <f t="shared" si="81"/>
        <v>0</v>
      </c>
    </row>
    <row r="299" spans="1:6" s="231" customFormat="1" ht="63.75">
      <c r="A299" s="74">
        <v>430227400</v>
      </c>
      <c r="B299" s="16" t="s">
        <v>12</v>
      </c>
      <c r="C299" s="98" t="s">
        <v>318</v>
      </c>
      <c r="D299" s="39">
        <v>2000</v>
      </c>
      <c r="E299" s="39">
        <v>0</v>
      </c>
      <c r="F299" s="39">
        <v>0</v>
      </c>
    </row>
    <row r="300" spans="1:6" ht="75.75" customHeight="1">
      <c r="A300" s="73" t="s">
        <v>154</v>
      </c>
      <c r="B300" s="16"/>
      <c r="C300" s="141" t="s">
        <v>578</v>
      </c>
      <c r="D300" s="96">
        <f>D301+D308+D321</f>
        <v>6169.4</v>
      </c>
      <c r="E300" s="96">
        <f>E301+E308+E321</f>
        <v>5761.3</v>
      </c>
      <c r="F300" s="96">
        <f>F301+F308+F321</f>
        <v>2611.3000000000002</v>
      </c>
    </row>
    <row r="301" spans="1:6" ht="38.25">
      <c r="A301" s="52" t="s">
        <v>150</v>
      </c>
      <c r="B301" s="16"/>
      <c r="C301" s="48" t="s">
        <v>297</v>
      </c>
      <c r="D301" s="93">
        <f>D302+D305</f>
        <v>1502</v>
      </c>
      <c r="E301" s="93">
        <f>E302+E305</f>
        <v>950</v>
      </c>
      <c r="F301" s="93">
        <f>F302+F305</f>
        <v>950</v>
      </c>
    </row>
    <row r="302" spans="1:6" ht="38.25">
      <c r="A302" s="21" t="s">
        <v>262</v>
      </c>
      <c r="B302" s="16"/>
      <c r="C302" s="99" t="s">
        <v>264</v>
      </c>
      <c r="D302" s="93">
        <f>D303</f>
        <v>1378.5</v>
      </c>
      <c r="E302" s="93">
        <f>E303</f>
        <v>150</v>
      </c>
      <c r="F302" s="93">
        <f>F303</f>
        <v>150</v>
      </c>
    </row>
    <row r="303" spans="1:6" ht="38.25">
      <c r="A303" s="136" t="s">
        <v>484</v>
      </c>
      <c r="B303" s="3"/>
      <c r="C303" s="98" t="s">
        <v>263</v>
      </c>
      <c r="D303" s="41">
        <f>SUM(D304:D304)</f>
        <v>1378.5</v>
      </c>
      <c r="E303" s="41">
        <f>SUM(E304:E304)</f>
        <v>150</v>
      </c>
      <c r="F303" s="41">
        <f>SUM(F304:F304)</f>
        <v>150</v>
      </c>
    </row>
    <row r="304" spans="1:6" ht="38.25">
      <c r="A304" s="136" t="s">
        <v>484</v>
      </c>
      <c r="B304" s="82" t="s">
        <v>211</v>
      </c>
      <c r="C304" s="98" t="s">
        <v>212</v>
      </c>
      <c r="D304" s="41">
        <v>1378.5</v>
      </c>
      <c r="E304" s="41">
        <v>150</v>
      </c>
      <c r="F304" s="41">
        <v>150</v>
      </c>
    </row>
    <row r="305" spans="1:6" ht="38.25">
      <c r="A305" s="21" t="s">
        <v>298</v>
      </c>
      <c r="B305" s="16"/>
      <c r="C305" s="99" t="s">
        <v>265</v>
      </c>
      <c r="D305" s="93">
        <f t="shared" ref="D305:F305" si="82">D306</f>
        <v>123.5</v>
      </c>
      <c r="E305" s="93">
        <f t="shared" si="82"/>
        <v>800</v>
      </c>
      <c r="F305" s="93">
        <f t="shared" si="82"/>
        <v>800</v>
      </c>
    </row>
    <row r="306" spans="1:6" ht="25.5">
      <c r="A306" s="21" t="s">
        <v>485</v>
      </c>
      <c r="B306" s="3"/>
      <c r="C306" s="98" t="s">
        <v>335</v>
      </c>
      <c r="D306" s="41">
        <f>D307</f>
        <v>123.5</v>
      </c>
      <c r="E306" s="41">
        <f>E307</f>
        <v>800</v>
      </c>
      <c r="F306" s="41">
        <f>F307</f>
        <v>800</v>
      </c>
    </row>
    <row r="307" spans="1:6" ht="38.25">
      <c r="A307" s="21" t="s">
        <v>485</v>
      </c>
      <c r="B307" s="82" t="s">
        <v>211</v>
      </c>
      <c r="C307" s="98" t="s">
        <v>212</v>
      </c>
      <c r="D307" s="39">
        <v>123.5</v>
      </c>
      <c r="E307" s="39">
        <v>800</v>
      </c>
      <c r="F307" s="39">
        <v>800</v>
      </c>
    </row>
    <row r="308" spans="1:6" ht="38.25">
      <c r="A308" s="52" t="s">
        <v>151</v>
      </c>
      <c r="B308" s="16"/>
      <c r="C308" s="48" t="s">
        <v>148</v>
      </c>
      <c r="D308" s="93">
        <f>D309+D316</f>
        <v>3250</v>
      </c>
      <c r="E308" s="93">
        <f t="shared" ref="E308:F308" si="83">E309+E316</f>
        <v>1510</v>
      </c>
      <c r="F308" s="93">
        <f t="shared" si="83"/>
        <v>200</v>
      </c>
    </row>
    <row r="309" spans="1:6" ht="25.5">
      <c r="A309" s="21" t="s">
        <v>266</v>
      </c>
      <c r="B309" s="82"/>
      <c r="C309" s="99" t="s">
        <v>267</v>
      </c>
      <c r="D309" s="93">
        <f>D310+D312+D314</f>
        <v>160</v>
      </c>
      <c r="E309" s="93">
        <f t="shared" ref="E309:F309" si="84">E310+E312+E314</f>
        <v>290</v>
      </c>
      <c r="F309" s="93">
        <f t="shared" si="84"/>
        <v>200</v>
      </c>
    </row>
    <row r="310" spans="1:6" ht="114.75">
      <c r="A310" s="79">
        <v>520123261</v>
      </c>
      <c r="B310" s="3"/>
      <c r="C310" s="98" t="s">
        <v>268</v>
      </c>
      <c r="D310" s="41">
        <f>D311</f>
        <v>0</v>
      </c>
      <c r="E310" s="41">
        <f>E311</f>
        <v>100</v>
      </c>
      <c r="F310" s="41">
        <f>F311</f>
        <v>0</v>
      </c>
    </row>
    <row r="311" spans="1:6" ht="38.25">
      <c r="A311" s="79">
        <v>520123261</v>
      </c>
      <c r="B311" s="82" t="s">
        <v>211</v>
      </c>
      <c r="C311" s="98" t="s">
        <v>212</v>
      </c>
      <c r="D311" s="41">
        <v>0</v>
      </c>
      <c r="E311" s="41">
        <v>100</v>
      </c>
      <c r="F311" s="41">
        <v>0</v>
      </c>
    </row>
    <row r="312" spans="1:6" ht="38.25">
      <c r="A312" s="79">
        <v>520123262</v>
      </c>
      <c r="B312" s="16"/>
      <c r="C312" s="98" t="s">
        <v>299</v>
      </c>
      <c r="D312" s="41">
        <f>D313</f>
        <v>0</v>
      </c>
      <c r="E312" s="41">
        <f>E313</f>
        <v>20</v>
      </c>
      <c r="F312" s="41">
        <f>F313</f>
        <v>20</v>
      </c>
    </row>
    <row r="313" spans="1:6" ht="38.25">
      <c r="A313" s="79">
        <v>520123262</v>
      </c>
      <c r="B313" s="82" t="s">
        <v>211</v>
      </c>
      <c r="C313" s="98" t="s">
        <v>212</v>
      </c>
      <c r="D313" s="41">
        <v>0</v>
      </c>
      <c r="E313" s="41">
        <v>20</v>
      </c>
      <c r="F313" s="41">
        <v>20</v>
      </c>
    </row>
    <row r="314" spans="1:6" ht="16.5" customHeight="1">
      <c r="A314" s="136" t="s">
        <v>486</v>
      </c>
      <c r="B314" s="82"/>
      <c r="C314" s="98" t="s">
        <v>487</v>
      </c>
      <c r="D314" s="41">
        <f>D315</f>
        <v>160</v>
      </c>
      <c r="E314" s="41">
        <f>E315</f>
        <v>170</v>
      </c>
      <c r="F314" s="41">
        <f>F315</f>
        <v>180</v>
      </c>
    </row>
    <row r="315" spans="1:6" ht="38.25">
      <c r="A315" s="136" t="s">
        <v>486</v>
      </c>
      <c r="B315" s="82" t="s">
        <v>211</v>
      </c>
      <c r="C315" s="98" t="s">
        <v>212</v>
      </c>
      <c r="D315" s="41">
        <v>160</v>
      </c>
      <c r="E315" s="41">
        <v>170</v>
      </c>
      <c r="F315" s="41">
        <v>180</v>
      </c>
    </row>
    <row r="316" spans="1:6" ht="25.5">
      <c r="A316" s="21" t="s">
        <v>269</v>
      </c>
      <c r="B316" s="82"/>
      <c r="C316" s="99" t="s">
        <v>488</v>
      </c>
      <c r="D316" s="41">
        <f>D317+D319</f>
        <v>3090</v>
      </c>
      <c r="E316" s="41">
        <f t="shared" ref="E316:F316" si="85">E317+E319</f>
        <v>1220</v>
      </c>
      <c r="F316" s="41">
        <f t="shared" si="85"/>
        <v>0</v>
      </c>
    </row>
    <row r="317" spans="1:6" ht="51" customHeight="1">
      <c r="A317" s="79">
        <v>520223265</v>
      </c>
      <c r="B317" s="82"/>
      <c r="C317" s="98" t="s">
        <v>489</v>
      </c>
      <c r="D317" s="41">
        <f>D318</f>
        <v>2890</v>
      </c>
      <c r="E317" s="41">
        <f>E318</f>
        <v>1220</v>
      </c>
      <c r="F317" s="41">
        <f>F318</f>
        <v>0</v>
      </c>
    </row>
    <row r="318" spans="1:6">
      <c r="A318" s="79">
        <v>520223265</v>
      </c>
      <c r="B318" s="82" t="s">
        <v>248</v>
      </c>
      <c r="C318" s="99" t="s">
        <v>271</v>
      </c>
      <c r="D318" s="41">
        <v>2890</v>
      </c>
      <c r="E318" s="41">
        <v>1220</v>
      </c>
      <c r="F318" s="41">
        <v>0</v>
      </c>
    </row>
    <row r="319" spans="1:6" ht="25.5">
      <c r="A319" s="21" t="s">
        <v>490</v>
      </c>
      <c r="B319" s="82"/>
      <c r="C319" s="99" t="s">
        <v>272</v>
      </c>
      <c r="D319" s="41">
        <f>D320</f>
        <v>200</v>
      </c>
      <c r="E319" s="41">
        <f>E320</f>
        <v>0</v>
      </c>
      <c r="F319" s="41">
        <f>F320</f>
        <v>0</v>
      </c>
    </row>
    <row r="320" spans="1:6" ht="38.25">
      <c r="A320" s="21" t="s">
        <v>490</v>
      </c>
      <c r="B320" s="82" t="s">
        <v>211</v>
      </c>
      <c r="C320" s="98" t="s">
        <v>212</v>
      </c>
      <c r="D320" s="41">
        <v>200</v>
      </c>
      <c r="E320" s="39">
        <v>0</v>
      </c>
      <c r="F320" s="39">
        <v>0</v>
      </c>
    </row>
    <row r="321" spans="1:7" ht="51">
      <c r="A321" s="52" t="s">
        <v>152</v>
      </c>
      <c r="B321" s="16"/>
      <c r="C321" s="48" t="s">
        <v>149</v>
      </c>
      <c r="D321" s="93">
        <f>D322+D325</f>
        <v>1417.4</v>
      </c>
      <c r="E321" s="93">
        <f>E322+E325</f>
        <v>3301.3</v>
      </c>
      <c r="F321" s="93">
        <f>F322+F325</f>
        <v>1461.3</v>
      </c>
    </row>
    <row r="322" spans="1:7" ht="62.25" customHeight="1">
      <c r="A322" s="21" t="s">
        <v>273</v>
      </c>
      <c r="B322" s="82"/>
      <c r="C322" s="99" t="s">
        <v>310</v>
      </c>
      <c r="D322" s="39">
        <f t="shared" ref="D322:F323" si="86">D323</f>
        <v>1417.4</v>
      </c>
      <c r="E322" s="39">
        <f t="shared" si="86"/>
        <v>1461.3</v>
      </c>
      <c r="F322" s="39">
        <f t="shared" si="86"/>
        <v>1461.3</v>
      </c>
    </row>
    <row r="323" spans="1:7" ht="63.75">
      <c r="A323" s="79">
        <v>530123271</v>
      </c>
      <c r="B323" s="16"/>
      <c r="C323" s="98" t="s">
        <v>153</v>
      </c>
      <c r="D323" s="41">
        <f t="shared" si="86"/>
        <v>1417.4</v>
      </c>
      <c r="E323" s="41">
        <f t="shared" si="86"/>
        <v>1461.3</v>
      </c>
      <c r="F323" s="41">
        <f t="shared" si="86"/>
        <v>1461.3</v>
      </c>
    </row>
    <row r="324" spans="1:7" ht="38.25">
      <c r="A324" s="79">
        <v>530123271</v>
      </c>
      <c r="B324" s="82" t="s">
        <v>211</v>
      </c>
      <c r="C324" s="98" t="s">
        <v>212</v>
      </c>
      <c r="D324" s="1">
        <f>961.3+456.1</f>
        <v>1417.4</v>
      </c>
      <c r="E324" s="1">
        <v>1461.3</v>
      </c>
      <c r="F324" s="1">
        <v>1461.3</v>
      </c>
    </row>
    <row r="325" spans="1:7" ht="51">
      <c r="A325" s="21" t="s">
        <v>274</v>
      </c>
      <c r="B325" s="16"/>
      <c r="C325" s="99" t="s">
        <v>491</v>
      </c>
      <c r="D325" s="41">
        <f t="shared" ref="D325:F326" si="87">D326</f>
        <v>0</v>
      </c>
      <c r="E325" s="41">
        <f t="shared" si="87"/>
        <v>1840</v>
      </c>
      <c r="F325" s="41">
        <f t="shared" si="87"/>
        <v>0</v>
      </c>
    </row>
    <row r="326" spans="1:7" ht="39" customHeight="1">
      <c r="A326" s="79">
        <v>530223272</v>
      </c>
      <c r="B326" s="16"/>
      <c r="C326" s="98" t="s">
        <v>492</v>
      </c>
      <c r="D326" s="41">
        <f t="shared" si="87"/>
        <v>0</v>
      </c>
      <c r="E326" s="41">
        <f t="shared" si="87"/>
        <v>1840</v>
      </c>
      <c r="F326" s="41">
        <f t="shared" si="87"/>
        <v>0</v>
      </c>
    </row>
    <row r="327" spans="1:7" ht="38.25">
      <c r="A327" s="79">
        <v>530223272</v>
      </c>
      <c r="B327" s="82" t="s">
        <v>211</v>
      </c>
      <c r="C327" s="98" t="s">
        <v>212</v>
      </c>
      <c r="D327" s="41">
        <v>0</v>
      </c>
      <c r="E327" s="41">
        <v>1840</v>
      </c>
      <c r="F327" s="41">
        <v>0</v>
      </c>
    </row>
    <row r="328" spans="1:7" ht="79.5" customHeight="1">
      <c r="A328" s="78" t="s">
        <v>65</v>
      </c>
      <c r="B328" s="16"/>
      <c r="C328" s="63" t="s">
        <v>577</v>
      </c>
      <c r="D328" s="96">
        <f t="shared" ref="D328:F331" si="88">D329</f>
        <v>529.30000000000007</v>
      </c>
      <c r="E328" s="96">
        <f t="shared" si="88"/>
        <v>529.30000000000007</v>
      </c>
      <c r="F328" s="96">
        <f t="shared" si="88"/>
        <v>529.30000000000007</v>
      </c>
    </row>
    <row r="329" spans="1:7" ht="40.5" customHeight="1">
      <c r="A329" s="77" t="s">
        <v>66</v>
      </c>
      <c r="B329" s="16"/>
      <c r="C329" s="60" t="s">
        <v>495</v>
      </c>
      <c r="D329" s="93">
        <f t="shared" si="88"/>
        <v>529.30000000000007</v>
      </c>
      <c r="E329" s="93">
        <f t="shared" si="88"/>
        <v>529.30000000000007</v>
      </c>
      <c r="F329" s="93">
        <f t="shared" si="88"/>
        <v>529.30000000000007</v>
      </c>
    </row>
    <row r="330" spans="1:7" ht="63.75">
      <c r="A330" s="74">
        <v>610100000</v>
      </c>
      <c r="B330" s="16"/>
      <c r="C330" s="98" t="s">
        <v>494</v>
      </c>
      <c r="D330" s="39">
        <f>D331+D333</f>
        <v>529.30000000000007</v>
      </c>
      <c r="E330" s="39">
        <f t="shared" ref="E330:F330" si="89">E331+E333</f>
        <v>529.30000000000007</v>
      </c>
      <c r="F330" s="39">
        <f t="shared" si="89"/>
        <v>529.30000000000007</v>
      </c>
    </row>
    <row r="331" spans="1:7" ht="38.25">
      <c r="A331" s="137" t="s">
        <v>493</v>
      </c>
      <c r="B331" s="16"/>
      <c r="C331" s="98" t="s">
        <v>603</v>
      </c>
      <c r="D331" s="41">
        <f t="shared" si="88"/>
        <v>522.1</v>
      </c>
      <c r="E331" s="41">
        <f t="shared" si="88"/>
        <v>522.1</v>
      </c>
      <c r="F331" s="41">
        <f t="shared" si="88"/>
        <v>522.1</v>
      </c>
    </row>
    <row r="332" spans="1:7" ht="38.25">
      <c r="A332" s="137" t="s">
        <v>493</v>
      </c>
      <c r="B332" s="82" t="s">
        <v>211</v>
      </c>
      <c r="C332" s="98" t="s">
        <v>212</v>
      </c>
      <c r="D332" s="41">
        <f>522.1</f>
        <v>522.1</v>
      </c>
      <c r="E332" s="41">
        <v>522.1</v>
      </c>
      <c r="F332" s="41">
        <v>522.1</v>
      </c>
    </row>
    <row r="333" spans="1:7" ht="30" customHeight="1">
      <c r="A333" s="137" t="s">
        <v>546</v>
      </c>
      <c r="B333" s="82"/>
      <c r="C333" s="98" t="s">
        <v>547</v>
      </c>
      <c r="D333" s="41">
        <f>D334</f>
        <v>7.2</v>
      </c>
      <c r="E333" s="41">
        <f t="shared" ref="E333:F333" si="90">E334</f>
        <v>7.2</v>
      </c>
      <c r="F333" s="41">
        <f t="shared" si="90"/>
        <v>7.2</v>
      </c>
    </row>
    <row r="334" spans="1:7" ht="38.25">
      <c r="A334" s="137" t="s">
        <v>546</v>
      </c>
      <c r="B334" s="82" t="s">
        <v>211</v>
      </c>
      <c r="C334" s="98" t="s">
        <v>212</v>
      </c>
      <c r="D334" s="41">
        <v>7.2</v>
      </c>
      <c r="E334" s="41">
        <v>7.2</v>
      </c>
      <c r="F334" s="41">
        <v>7.2</v>
      </c>
    </row>
    <row r="335" spans="1:7" ht="90" customHeight="1">
      <c r="A335" s="81" t="s">
        <v>32</v>
      </c>
      <c r="B335" s="16"/>
      <c r="C335" s="53" t="s">
        <v>581</v>
      </c>
      <c r="D335" s="96">
        <f>D336+D345+D358</f>
        <v>50540.1</v>
      </c>
      <c r="E335" s="96">
        <f>E336+E345+E358</f>
        <v>8362.7999999999993</v>
      </c>
      <c r="F335" s="96">
        <f>F336+F345+F358</f>
        <v>8325.2000000000007</v>
      </c>
    </row>
    <row r="336" spans="1:7" ht="25.5" customHeight="1">
      <c r="A336" s="52" t="s">
        <v>33</v>
      </c>
      <c r="B336" s="16"/>
      <c r="C336" s="48" t="s">
        <v>550</v>
      </c>
      <c r="D336" s="93">
        <f>D337+D340</f>
        <v>675</v>
      </c>
      <c r="E336" s="93">
        <f>E337+E340</f>
        <v>685</v>
      </c>
      <c r="F336" s="93">
        <f>F337+F340</f>
        <v>530</v>
      </c>
      <c r="G336" s="103"/>
    </row>
    <row r="337" spans="1:7" ht="38.25">
      <c r="A337" s="21" t="s">
        <v>235</v>
      </c>
      <c r="B337" s="16"/>
      <c r="C337" s="99" t="s">
        <v>234</v>
      </c>
      <c r="D337" s="93">
        <f t="shared" ref="D337:F338" si="91">D338</f>
        <v>510</v>
      </c>
      <c r="E337" s="93">
        <f t="shared" si="91"/>
        <v>510</v>
      </c>
      <c r="F337" s="93">
        <f t="shared" si="91"/>
        <v>510</v>
      </c>
    </row>
    <row r="338" spans="1:7" ht="25.5">
      <c r="A338" s="21" t="s">
        <v>496</v>
      </c>
      <c r="B338" s="3"/>
      <c r="C338" s="98" t="s">
        <v>188</v>
      </c>
      <c r="D338" s="41">
        <f t="shared" si="91"/>
        <v>510</v>
      </c>
      <c r="E338" s="41">
        <f t="shared" si="91"/>
        <v>510</v>
      </c>
      <c r="F338" s="41">
        <f t="shared" si="91"/>
        <v>510</v>
      </c>
    </row>
    <row r="339" spans="1:7" ht="38.25">
      <c r="A339" s="21" t="s">
        <v>496</v>
      </c>
      <c r="B339" s="82" t="s">
        <v>211</v>
      </c>
      <c r="C339" s="98" t="s">
        <v>212</v>
      </c>
      <c r="D339" s="41">
        <v>510</v>
      </c>
      <c r="E339" s="41">
        <v>510</v>
      </c>
      <c r="F339" s="41">
        <v>510</v>
      </c>
      <c r="G339" s="103"/>
    </row>
    <row r="340" spans="1:7" ht="38.25">
      <c r="A340" s="21" t="s">
        <v>498</v>
      </c>
      <c r="B340" s="82"/>
      <c r="C340" s="99" t="s">
        <v>334</v>
      </c>
      <c r="D340" s="41">
        <f>D341+D343</f>
        <v>165</v>
      </c>
      <c r="E340" s="41">
        <f t="shared" ref="E340:F340" si="92">E341+E343</f>
        <v>175</v>
      </c>
      <c r="F340" s="41">
        <f t="shared" si="92"/>
        <v>20</v>
      </c>
      <c r="G340" s="103"/>
    </row>
    <row r="341" spans="1:7" ht="25.5">
      <c r="A341" s="21" t="s">
        <v>497</v>
      </c>
      <c r="B341" s="16"/>
      <c r="C341" s="98" t="s">
        <v>333</v>
      </c>
      <c r="D341" s="41">
        <f>D342</f>
        <v>10</v>
      </c>
      <c r="E341" s="41">
        <f t="shared" ref="E341:F341" si="93">E342</f>
        <v>20</v>
      </c>
      <c r="F341" s="41">
        <f t="shared" si="93"/>
        <v>20</v>
      </c>
      <c r="G341" s="103"/>
    </row>
    <row r="342" spans="1:7" ht="38.25">
      <c r="A342" s="21" t="s">
        <v>497</v>
      </c>
      <c r="B342" s="82" t="s">
        <v>211</v>
      </c>
      <c r="C342" s="98" t="s">
        <v>212</v>
      </c>
      <c r="D342" s="41">
        <v>10</v>
      </c>
      <c r="E342" s="41">
        <v>20</v>
      </c>
      <c r="F342" s="41">
        <v>20</v>
      </c>
      <c r="G342" s="103"/>
    </row>
    <row r="343" spans="1:7" ht="38.25">
      <c r="A343" s="21" t="s">
        <v>551</v>
      </c>
      <c r="B343" s="82"/>
      <c r="C343" s="98" t="s">
        <v>552</v>
      </c>
      <c r="D343" s="41">
        <f>D344</f>
        <v>155</v>
      </c>
      <c r="E343" s="41">
        <f t="shared" ref="E343:F343" si="94">E344</f>
        <v>155</v>
      </c>
      <c r="F343" s="41">
        <f t="shared" si="94"/>
        <v>0</v>
      </c>
      <c r="G343" s="103"/>
    </row>
    <row r="344" spans="1:7" ht="38.25">
      <c r="A344" s="21" t="s">
        <v>551</v>
      </c>
      <c r="B344" s="82" t="s">
        <v>211</v>
      </c>
      <c r="C344" s="98" t="s">
        <v>212</v>
      </c>
      <c r="D344" s="41">
        <v>155</v>
      </c>
      <c r="E344" s="41">
        <v>155</v>
      </c>
      <c r="F344" s="41">
        <v>0</v>
      </c>
      <c r="G344" s="103"/>
    </row>
    <row r="345" spans="1:7" ht="25.5">
      <c r="A345" s="52" t="s">
        <v>368</v>
      </c>
      <c r="B345" s="16"/>
      <c r="C345" s="46" t="s">
        <v>341</v>
      </c>
      <c r="D345" s="93">
        <f>D346+D351</f>
        <v>46113</v>
      </c>
      <c r="E345" s="93">
        <f t="shared" ref="E345:F345" si="95">E346+E351</f>
        <v>2850</v>
      </c>
      <c r="F345" s="93">
        <f t="shared" si="95"/>
        <v>2850</v>
      </c>
      <c r="G345" s="103"/>
    </row>
    <row r="346" spans="1:7" ht="38.25">
      <c r="A346" s="21" t="s">
        <v>499</v>
      </c>
      <c r="B346" s="16"/>
      <c r="C346" s="99" t="s">
        <v>302</v>
      </c>
      <c r="D346" s="39">
        <f>D347+D349</f>
        <v>1221.2</v>
      </c>
      <c r="E346" s="39">
        <f t="shared" ref="E346:F346" si="96">E347+E349</f>
        <v>750</v>
      </c>
      <c r="F346" s="39">
        <f t="shared" si="96"/>
        <v>750</v>
      </c>
      <c r="G346" s="103"/>
    </row>
    <row r="347" spans="1:7" ht="36" customHeight="1">
      <c r="A347" s="21" t="s">
        <v>500</v>
      </c>
      <c r="B347" s="16"/>
      <c r="C347" s="97" t="s">
        <v>189</v>
      </c>
      <c r="D347" s="41">
        <f>D348</f>
        <v>200</v>
      </c>
      <c r="E347" s="41">
        <f>E348</f>
        <v>200</v>
      </c>
      <c r="F347" s="41">
        <f>F348</f>
        <v>200</v>
      </c>
      <c r="G347" s="103"/>
    </row>
    <row r="348" spans="1:7" ht="38.25">
      <c r="A348" s="21" t="s">
        <v>500</v>
      </c>
      <c r="B348" s="82" t="s">
        <v>211</v>
      </c>
      <c r="C348" s="98" t="s">
        <v>212</v>
      </c>
      <c r="D348" s="41">
        <v>200</v>
      </c>
      <c r="E348" s="41">
        <v>200</v>
      </c>
      <c r="F348" s="41">
        <v>200</v>
      </c>
      <c r="G348" s="103"/>
    </row>
    <row r="349" spans="1:7" ht="27" customHeight="1">
      <c r="A349" s="21" t="s">
        <v>502</v>
      </c>
      <c r="B349" s="82"/>
      <c r="C349" s="98" t="s">
        <v>501</v>
      </c>
      <c r="D349" s="41">
        <f>D350</f>
        <v>1021.2</v>
      </c>
      <c r="E349" s="41">
        <f t="shared" ref="E349:F349" si="97">E350</f>
        <v>550</v>
      </c>
      <c r="F349" s="41">
        <f t="shared" si="97"/>
        <v>550</v>
      </c>
      <c r="G349" s="103"/>
    </row>
    <row r="350" spans="1:7" ht="38.25">
      <c r="A350" s="21" t="s">
        <v>502</v>
      </c>
      <c r="B350" s="82" t="s">
        <v>211</v>
      </c>
      <c r="C350" s="98" t="s">
        <v>212</v>
      </c>
      <c r="D350" s="41">
        <f>400+621.2</f>
        <v>1021.2</v>
      </c>
      <c r="E350" s="41">
        <v>550</v>
      </c>
      <c r="F350" s="41">
        <v>550</v>
      </c>
      <c r="G350" s="103"/>
    </row>
    <row r="351" spans="1:7" ht="38.25">
      <c r="A351" s="21" t="s">
        <v>504</v>
      </c>
      <c r="B351" s="82"/>
      <c r="C351" s="229" t="s">
        <v>749</v>
      </c>
      <c r="D351" s="41">
        <f>D352+D354+D356</f>
        <v>44891.8</v>
      </c>
      <c r="E351" s="41">
        <f t="shared" ref="E351:F351" si="98">E352+E354+E356</f>
        <v>2100</v>
      </c>
      <c r="F351" s="41">
        <f t="shared" si="98"/>
        <v>2100</v>
      </c>
      <c r="G351" s="103"/>
    </row>
    <row r="352" spans="1:7" ht="38.25">
      <c r="A352" s="21" t="s">
        <v>503</v>
      </c>
      <c r="B352" s="16"/>
      <c r="C352" s="98" t="s">
        <v>583</v>
      </c>
      <c r="D352" s="41">
        <f t="shared" ref="D352:F352" si="99">D353</f>
        <v>3689.4</v>
      </c>
      <c r="E352" s="41">
        <f t="shared" si="99"/>
        <v>2100</v>
      </c>
      <c r="F352" s="41">
        <f t="shared" si="99"/>
        <v>2100</v>
      </c>
      <c r="G352" s="103"/>
    </row>
    <row r="353" spans="1:7" ht="38.25">
      <c r="A353" s="21" t="s">
        <v>503</v>
      </c>
      <c r="B353" s="82" t="s">
        <v>211</v>
      </c>
      <c r="C353" s="98" t="s">
        <v>212</v>
      </c>
      <c r="D353" s="41">
        <v>3689.4</v>
      </c>
      <c r="E353" s="41">
        <v>2100</v>
      </c>
      <c r="F353" s="41">
        <v>2100</v>
      </c>
      <c r="G353" s="103"/>
    </row>
    <row r="354" spans="1:7" s="175" customFormat="1" ht="38.25">
      <c r="A354" s="21" t="s">
        <v>675</v>
      </c>
      <c r="B354" s="82"/>
      <c r="C354" s="98" t="s">
        <v>676</v>
      </c>
      <c r="D354" s="41">
        <f>D355</f>
        <v>1202.4000000000001</v>
      </c>
      <c r="E354" s="41">
        <f t="shared" ref="E354:F354" si="100">E355</f>
        <v>0</v>
      </c>
      <c r="F354" s="41">
        <f t="shared" si="100"/>
        <v>0</v>
      </c>
      <c r="G354" s="103"/>
    </row>
    <row r="355" spans="1:7" s="175" customFormat="1" ht="38.25">
      <c r="A355" s="21" t="s">
        <v>675</v>
      </c>
      <c r="B355" s="82" t="s">
        <v>211</v>
      </c>
      <c r="C355" s="98" t="s">
        <v>212</v>
      </c>
      <c r="D355" s="41">
        <v>1202.4000000000001</v>
      </c>
      <c r="E355" s="41">
        <v>0</v>
      </c>
      <c r="F355" s="41">
        <v>0</v>
      </c>
      <c r="G355" s="103"/>
    </row>
    <row r="356" spans="1:7" s="230" customFormat="1" ht="25.5">
      <c r="A356" s="21" t="s">
        <v>750</v>
      </c>
      <c r="B356" s="82"/>
      <c r="C356" s="98" t="s">
        <v>751</v>
      </c>
      <c r="D356" s="41">
        <f>D357</f>
        <v>40000</v>
      </c>
      <c r="E356" s="41">
        <f t="shared" ref="E356:F356" si="101">E357</f>
        <v>0</v>
      </c>
      <c r="F356" s="41">
        <f t="shared" si="101"/>
        <v>0</v>
      </c>
      <c r="G356" s="103"/>
    </row>
    <row r="357" spans="1:7" s="230" customFormat="1">
      <c r="A357" s="21" t="s">
        <v>750</v>
      </c>
      <c r="B357" s="82" t="s">
        <v>248</v>
      </c>
      <c r="C357" s="229" t="s">
        <v>271</v>
      </c>
      <c r="D357" s="41">
        <v>40000</v>
      </c>
      <c r="E357" s="41">
        <v>0</v>
      </c>
      <c r="F357" s="41">
        <v>0</v>
      </c>
      <c r="G357" s="103"/>
    </row>
    <row r="358" spans="1:7" ht="38.25">
      <c r="A358" s="52" t="s">
        <v>34</v>
      </c>
      <c r="B358" s="16"/>
      <c r="C358" s="46" t="s">
        <v>505</v>
      </c>
      <c r="D358" s="41">
        <f>D359+D362</f>
        <v>3752.1</v>
      </c>
      <c r="E358" s="41">
        <f>E359+E362</f>
        <v>4827.8</v>
      </c>
      <c r="F358" s="41">
        <f>F359+F362</f>
        <v>4945.2</v>
      </c>
      <c r="G358" s="103"/>
    </row>
    <row r="359" spans="1:7" ht="49.5" customHeight="1">
      <c r="A359" s="21" t="s">
        <v>236</v>
      </c>
      <c r="B359" s="16"/>
      <c r="C359" s="99" t="s">
        <v>652</v>
      </c>
      <c r="D359" s="41">
        <f>D360</f>
        <v>2453.1</v>
      </c>
      <c r="E359" s="41">
        <f t="shared" ref="E359:F359" si="102">E360</f>
        <v>1700</v>
      </c>
      <c r="F359" s="41">
        <f t="shared" si="102"/>
        <v>1700</v>
      </c>
      <c r="G359" s="103"/>
    </row>
    <row r="360" spans="1:7" ht="39.75" customHeight="1">
      <c r="A360" s="21" t="s">
        <v>507</v>
      </c>
      <c r="B360" s="16"/>
      <c r="C360" s="99" t="s">
        <v>506</v>
      </c>
      <c r="D360" s="41">
        <f>D361</f>
        <v>2453.1</v>
      </c>
      <c r="E360" s="41">
        <f t="shared" ref="E360:F360" si="103">E361</f>
        <v>1700</v>
      </c>
      <c r="F360" s="41">
        <f t="shared" si="103"/>
        <v>1700</v>
      </c>
      <c r="G360" s="103"/>
    </row>
    <row r="361" spans="1:7" ht="42.75" customHeight="1">
      <c r="A361" s="21" t="s">
        <v>507</v>
      </c>
      <c r="B361" s="82" t="s">
        <v>211</v>
      </c>
      <c r="C361" s="98" t="s">
        <v>212</v>
      </c>
      <c r="D361" s="180">
        <f>1164+1050+239.1</f>
        <v>2453.1</v>
      </c>
      <c r="E361" s="41">
        <f>700+1000</f>
        <v>1700</v>
      </c>
      <c r="F361" s="41">
        <f>700+1000</f>
        <v>1700</v>
      </c>
      <c r="G361" s="103"/>
    </row>
    <row r="362" spans="1:7" ht="25.5" customHeight="1">
      <c r="A362" s="21" t="s">
        <v>367</v>
      </c>
      <c r="B362" s="82"/>
      <c r="C362" s="99" t="s">
        <v>582</v>
      </c>
      <c r="D362" s="41">
        <f>D363</f>
        <v>1299</v>
      </c>
      <c r="E362" s="41">
        <f t="shared" ref="E362:F363" si="104">E363</f>
        <v>3127.8</v>
      </c>
      <c r="F362" s="41">
        <f t="shared" si="104"/>
        <v>3245.2</v>
      </c>
      <c r="G362" s="103"/>
    </row>
    <row r="363" spans="1:7" ht="26.25" customHeight="1">
      <c r="A363" s="21" t="s">
        <v>508</v>
      </c>
      <c r="B363" s="16"/>
      <c r="C363" s="99" t="s">
        <v>369</v>
      </c>
      <c r="D363" s="41">
        <f>D364</f>
        <v>1299</v>
      </c>
      <c r="E363" s="41">
        <f t="shared" si="104"/>
        <v>3127.8</v>
      </c>
      <c r="F363" s="41">
        <f t="shared" si="104"/>
        <v>3245.2</v>
      </c>
      <c r="G363" s="103"/>
    </row>
    <row r="364" spans="1:7" ht="12.75" customHeight="1">
      <c r="A364" s="21" t="s">
        <v>508</v>
      </c>
      <c r="B364" s="82" t="s">
        <v>248</v>
      </c>
      <c r="C364" s="99" t="s">
        <v>271</v>
      </c>
      <c r="D364" s="41">
        <v>1299</v>
      </c>
      <c r="E364" s="41">
        <v>3127.8</v>
      </c>
      <c r="F364" s="41">
        <v>3245.2</v>
      </c>
      <c r="G364" s="103"/>
    </row>
    <row r="365" spans="1:7" ht="77.25" customHeight="1">
      <c r="A365" s="73" t="s">
        <v>146</v>
      </c>
      <c r="B365" s="16"/>
      <c r="C365" s="63" t="s">
        <v>584</v>
      </c>
      <c r="D365" s="96">
        <f>D367</f>
        <v>300</v>
      </c>
      <c r="E365" s="96">
        <f>E367</f>
        <v>300</v>
      </c>
      <c r="F365" s="96">
        <f>F367</f>
        <v>300</v>
      </c>
    </row>
    <row r="366" spans="1:7" ht="51">
      <c r="A366" s="21" t="s">
        <v>147</v>
      </c>
      <c r="B366" s="16"/>
      <c r="C366" s="48" t="s">
        <v>509</v>
      </c>
      <c r="D366" s="93">
        <f>D367</f>
        <v>300</v>
      </c>
      <c r="E366" s="93">
        <f>E367</f>
        <v>300</v>
      </c>
      <c r="F366" s="93">
        <f>F367</f>
        <v>300</v>
      </c>
    </row>
    <row r="367" spans="1:7" ht="76.5" customHeight="1">
      <c r="A367" s="21" t="s">
        <v>210</v>
      </c>
      <c r="B367" s="16"/>
      <c r="C367" s="99" t="s">
        <v>510</v>
      </c>
      <c r="D367" s="39">
        <f>D368+D370+D372+D374</f>
        <v>300</v>
      </c>
      <c r="E367" s="39">
        <f t="shared" ref="E367:F367" si="105">E368+E370+E372+E374</f>
        <v>300</v>
      </c>
      <c r="F367" s="39">
        <f t="shared" si="105"/>
        <v>300</v>
      </c>
    </row>
    <row r="368" spans="1:7" ht="51.75" customHeight="1">
      <c r="A368" s="137" t="s">
        <v>511</v>
      </c>
      <c r="B368" s="16"/>
      <c r="C368" s="171" t="s">
        <v>548</v>
      </c>
      <c r="D368" s="39">
        <f>D369</f>
        <v>0</v>
      </c>
      <c r="E368" s="39">
        <f>E369</f>
        <v>300</v>
      </c>
      <c r="F368" s="39">
        <f>F369</f>
        <v>300</v>
      </c>
    </row>
    <row r="369" spans="1:7" ht="38.25">
      <c r="A369" s="137" t="s">
        <v>511</v>
      </c>
      <c r="B369" s="82" t="s">
        <v>211</v>
      </c>
      <c r="C369" s="98" t="s">
        <v>212</v>
      </c>
      <c r="D369" s="39"/>
      <c r="E369" s="39">
        <v>300</v>
      </c>
      <c r="F369" s="39">
        <v>300</v>
      </c>
    </row>
    <row r="370" spans="1:7" ht="76.5" customHeight="1">
      <c r="A370" s="74">
        <v>810123102</v>
      </c>
      <c r="B370" s="16"/>
      <c r="C370" s="171" t="s">
        <v>512</v>
      </c>
      <c r="D370" s="39">
        <f>D371</f>
        <v>120</v>
      </c>
      <c r="E370" s="39">
        <f>E371</f>
        <v>0</v>
      </c>
      <c r="F370" s="39">
        <f>F371</f>
        <v>0</v>
      </c>
    </row>
    <row r="371" spans="1:7" ht="38.25">
      <c r="A371" s="74">
        <v>810123102</v>
      </c>
      <c r="B371" s="82" t="s">
        <v>211</v>
      </c>
      <c r="C371" s="98" t="s">
        <v>212</v>
      </c>
      <c r="D371" s="39">
        <f>100+20</f>
        <v>120</v>
      </c>
      <c r="E371" s="39">
        <v>0</v>
      </c>
      <c r="F371" s="39">
        <v>0</v>
      </c>
    </row>
    <row r="372" spans="1:7" ht="82.5" customHeight="1">
      <c r="A372" s="74">
        <v>810123103</v>
      </c>
      <c r="B372" s="82"/>
      <c r="C372" s="98" t="s">
        <v>670</v>
      </c>
      <c r="D372" s="39">
        <f>D373</f>
        <v>120</v>
      </c>
      <c r="E372" s="39">
        <f>E375</f>
        <v>0</v>
      </c>
      <c r="F372" s="39">
        <f>F375</f>
        <v>0</v>
      </c>
    </row>
    <row r="373" spans="1:7" ht="38.25">
      <c r="A373" s="74">
        <v>810123103</v>
      </c>
      <c r="B373" s="82" t="s">
        <v>211</v>
      </c>
      <c r="C373" s="98" t="s">
        <v>212</v>
      </c>
      <c r="D373" s="39">
        <f>100+20</f>
        <v>120</v>
      </c>
      <c r="E373" s="39">
        <f>E376</f>
        <v>172100</v>
      </c>
      <c r="F373" s="39">
        <f>F376</f>
        <v>172100</v>
      </c>
    </row>
    <row r="374" spans="1:7" ht="81.75" customHeight="1">
      <c r="A374" s="74">
        <v>810123104</v>
      </c>
      <c r="B374" s="82"/>
      <c r="C374" s="98" t="s">
        <v>669</v>
      </c>
      <c r="D374" s="39">
        <f>D375</f>
        <v>60</v>
      </c>
      <c r="E374" s="39">
        <f t="shared" ref="E374:F374" si="106">E375</f>
        <v>0</v>
      </c>
      <c r="F374" s="39">
        <f t="shared" si="106"/>
        <v>0</v>
      </c>
    </row>
    <row r="375" spans="1:7" ht="38.25">
      <c r="A375" s="74">
        <v>810123104</v>
      </c>
      <c r="B375" s="82" t="s">
        <v>211</v>
      </c>
      <c r="C375" s="98" t="s">
        <v>212</v>
      </c>
      <c r="D375" s="39">
        <f>100-40</f>
        <v>60</v>
      </c>
      <c r="E375" s="39">
        <v>0</v>
      </c>
      <c r="F375" s="39">
        <v>0</v>
      </c>
    </row>
    <row r="376" spans="1:7" ht="76.5" customHeight="1">
      <c r="A376" s="73" t="s">
        <v>67</v>
      </c>
      <c r="B376" s="30"/>
      <c r="C376" s="141" t="s">
        <v>585</v>
      </c>
      <c r="D376" s="96">
        <f>D377+D401</f>
        <v>204485.49999999997</v>
      </c>
      <c r="E376" s="96">
        <f>E377+E401</f>
        <v>172100</v>
      </c>
      <c r="F376" s="96">
        <f>F377+F401</f>
        <v>172100</v>
      </c>
      <c r="G376" s="103"/>
    </row>
    <row r="377" spans="1:7" ht="54" customHeight="1">
      <c r="A377" s="52" t="s">
        <v>68</v>
      </c>
      <c r="B377" s="30"/>
      <c r="C377" s="46" t="s">
        <v>165</v>
      </c>
      <c r="D377" s="93">
        <f>D378</f>
        <v>175371.59999999998</v>
      </c>
      <c r="E377" s="93">
        <f t="shared" ref="E377:F377" si="107">E378</f>
        <v>141596.4</v>
      </c>
      <c r="F377" s="93">
        <f t="shared" si="107"/>
        <v>141652.9</v>
      </c>
      <c r="G377" s="103"/>
    </row>
    <row r="378" spans="1:7" ht="38.25">
      <c r="A378" s="21" t="s">
        <v>295</v>
      </c>
      <c r="B378" s="30"/>
      <c r="C378" s="97" t="s">
        <v>306</v>
      </c>
      <c r="D378" s="93">
        <f>D379+D381+D383+D385+D387+D389+D391+D393+D395+D397+D399</f>
        <v>175371.59999999998</v>
      </c>
      <c r="E378" s="93">
        <f t="shared" ref="E378:F378" si="108">E379+E381+E383+E385+E387+E389+E391+E393+E395+E397+E399</f>
        <v>141596.4</v>
      </c>
      <c r="F378" s="93">
        <f t="shared" si="108"/>
        <v>141652.9</v>
      </c>
      <c r="G378" s="103"/>
    </row>
    <row r="379" spans="1:7" ht="76.5">
      <c r="A379" s="74">
        <v>910123405</v>
      </c>
      <c r="B379" s="30"/>
      <c r="C379" s="97" t="s">
        <v>294</v>
      </c>
      <c r="D379" s="39">
        <f>D380</f>
        <v>15759.4</v>
      </c>
      <c r="E379" s="39">
        <f>E380</f>
        <v>15386.8</v>
      </c>
      <c r="F379" s="39">
        <f>F380</f>
        <v>16489.8</v>
      </c>
      <c r="G379" s="103"/>
    </row>
    <row r="380" spans="1:7" ht="38.25">
      <c r="A380" s="74">
        <v>910123405</v>
      </c>
      <c r="B380" s="82" t="s">
        <v>211</v>
      </c>
      <c r="C380" s="98" t="s">
        <v>212</v>
      </c>
      <c r="D380" s="39">
        <v>15759.4</v>
      </c>
      <c r="E380" s="39">
        <v>15386.8</v>
      </c>
      <c r="F380" s="39">
        <v>16489.8</v>
      </c>
    </row>
    <row r="381" spans="1:7" ht="63.75">
      <c r="A381" s="74">
        <v>910110520</v>
      </c>
      <c r="B381" s="30"/>
      <c r="C381" s="97" t="s">
        <v>184</v>
      </c>
      <c r="D381" s="39">
        <f>D382</f>
        <v>25070.9</v>
      </c>
      <c r="E381" s="39">
        <f>E382</f>
        <v>26073.7</v>
      </c>
      <c r="F381" s="39">
        <f>F382</f>
        <v>27116.6</v>
      </c>
      <c r="G381" s="103"/>
    </row>
    <row r="382" spans="1:7" ht="38.25">
      <c r="A382" s="74">
        <v>910110520</v>
      </c>
      <c r="B382" s="82" t="s">
        <v>211</v>
      </c>
      <c r="C382" s="98" t="s">
        <v>212</v>
      </c>
      <c r="D382" s="1">
        <v>25070.9</v>
      </c>
      <c r="E382" s="39">
        <v>26073.7</v>
      </c>
      <c r="F382" s="1">
        <v>27116.6</v>
      </c>
      <c r="G382" s="103"/>
    </row>
    <row r="383" spans="1:7" ht="25.5">
      <c r="A383" s="74">
        <v>910123410</v>
      </c>
      <c r="B383" s="16"/>
      <c r="C383" s="98" t="s">
        <v>185</v>
      </c>
      <c r="D383" s="39">
        <f>D384</f>
        <v>25695.200000000001</v>
      </c>
      <c r="E383" s="39">
        <f>E384</f>
        <v>21684.6</v>
      </c>
      <c r="F383" s="39">
        <f>F384</f>
        <v>16457</v>
      </c>
      <c r="G383" s="103"/>
    </row>
    <row r="384" spans="1:7" ht="38.25">
      <c r="A384" s="74">
        <v>910123410</v>
      </c>
      <c r="B384" s="82" t="s">
        <v>211</v>
      </c>
      <c r="C384" s="98" t="s">
        <v>212</v>
      </c>
      <c r="D384" s="39">
        <v>25695.200000000001</v>
      </c>
      <c r="E384" s="39">
        <v>21684.6</v>
      </c>
      <c r="F384" s="39">
        <v>16457</v>
      </c>
    </row>
    <row r="385" spans="1:6" s="232" customFormat="1" ht="89.25">
      <c r="A385" s="74">
        <v>910123415</v>
      </c>
      <c r="B385" s="82"/>
      <c r="C385" s="130" t="s">
        <v>771</v>
      </c>
      <c r="D385" s="39">
        <f>D386</f>
        <v>2250</v>
      </c>
      <c r="E385" s="39">
        <f t="shared" ref="E385:F385" si="109">E386</f>
        <v>0</v>
      </c>
      <c r="F385" s="39">
        <f t="shared" si="109"/>
        <v>0</v>
      </c>
    </row>
    <row r="386" spans="1:6" s="232" customFormat="1" ht="38.25">
      <c r="A386" s="74">
        <v>910123415</v>
      </c>
      <c r="B386" s="82" t="s">
        <v>211</v>
      </c>
      <c r="C386" s="98" t="s">
        <v>212</v>
      </c>
      <c r="D386" s="39">
        <v>2250</v>
      </c>
      <c r="E386" s="39">
        <v>0</v>
      </c>
      <c r="F386" s="39">
        <v>0</v>
      </c>
    </row>
    <row r="387" spans="1:6" ht="76.5">
      <c r="A387" s="74" t="s">
        <v>649</v>
      </c>
      <c r="B387" s="82"/>
      <c r="C387" s="124" t="s">
        <v>648</v>
      </c>
      <c r="D387" s="39">
        <f>D388</f>
        <v>12019.9</v>
      </c>
      <c r="E387" s="39">
        <f t="shared" ref="E387:F387" si="110">E388</f>
        <v>0</v>
      </c>
      <c r="F387" s="39">
        <f t="shared" si="110"/>
        <v>0</v>
      </c>
    </row>
    <row r="388" spans="1:6" ht="38.25">
      <c r="A388" s="74" t="s">
        <v>649</v>
      </c>
      <c r="B388" s="82" t="s">
        <v>211</v>
      </c>
      <c r="C388" s="98" t="s">
        <v>212</v>
      </c>
      <c r="D388" s="39">
        <f>1413.8+606.1+10000</f>
        <v>12019.9</v>
      </c>
      <c r="E388" s="39">
        <v>0</v>
      </c>
      <c r="F388" s="39">
        <v>0</v>
      </c>
    </row>
    <row r="389" spans="1:6" ht="51">
      <c r="A389" s="74" t="s">
        <v>346</v>
      </c>
      <c r="B389" s="82"/>
      <c r="C389" s="123" t="s">
        <v>345</v>
      </c>
      <c r="D389" s="39">
        <f>D390</f>
        <v>1671.6</v>
      </c>
      <c r="E389" s="39">
        <f>E390</f>
        <v>1267.4000000000001</v>
      </c>
      <c r="F389" s="39">
        <f>F390</f>
        <v>1318.2</v>
      </c>
    </row>
    <row r="390" spans="1:6" ht="38.25">
      <c r="A390" s="74" t="s">
        <v>346</v>
      </c>
      <c r="B390" s="82" t="s">
        <v>211</v>
      </c>
      <c r="C390" s="98" t="s">
        <v>212</v>
      </c>
      <c r="D390" s="39">
        <f>1218.7+452.9</f>
        <v>1671.6</v>
      </c>
      <c r="E390" s="39">
        <v>1267.4000000000001</v>
      </c>
      <c r="F390" s="39">
        <v>1318.2</v>
      </c>
    </row>
    <row r="391" spans="1:6" ht="51">
      <c r="A391" s="137" t="s">
        <v>513</v>
      </c>
      <c r="B391" s="82"/>
      <c r="C391" s="123" t="s">
        <v>347</v>
      </c>
      <c r="D391" s="39">
        <f>D392</f>
        <v>10968</v>
      </c>
      <c r="E391" s="39">
        <f>E392</f>
        <v>11406.7</v>
      </c>
      <c r="F391" s="39">
        <f>F392</f>
        <v>11863</v>
      </c>
    </row>
    <row r="392" spans="1:6" ht="38.25">
      <c r="A392" s="137" t="s">
        <v>513</v>
      </c>
      <c r="B392" s="82" t="s">
        <v>211</v>
      </c>
      <c r="C392" s="98" t="s">
        <v>212</v>
      </c>
      <c r="D392" s="39">
        <v>10968</v>
      </c>
      <c r="E392" s="39">
        <v>11406.7</v>
      </c>
      <c r="F392" s="39">
        <v>11863</v>
      </c>
    </row>
    <row r="393" spans="1:6" ht="25.5">
      <c r="A393" s="74" t="s">
        <v>342</v>
      </c>
      <c r="B393" s="82"/>
      <c r="C393" s="98" t="s">
        <v>343</v>
      </c>
      <c r="D393" s="39">
        <f>D394</f>
        <v>14885.4</v>
      </c>
      <c r="E393" s="39">
        <f>E394</f>
        <v>6577.7</v>
      </c>
      <c r="F393" s="39">
        <f>F394</f>
        <v>6840.8</v>
      </c>
    </row>
    <row r="394" spans="1:6" ht="38.25">
      <c r="A394" s="74" t="s">
        <v>342</v>
      </c>
      <c r="B394" s="82" t="s">
        <v>211</v>
      </c>
      <c r="C394" s="98" t="s">
        <v>212</v>
      </c>
      <c r="D394" s="39">
        <f>8777.9+6107.5</f>
        <v>14885.4</v>
      </c>
      <c r="E394" s="39">
        <v>6577.7</v>
      </c>
      <c r="F394" s="39">
        <v>6840.8</v>
      </c>
    </row>
    <row r="395" spans="1:6" ht="25.5">
      <c r="A395" s="139" t="s">
        <v>514</v>
      </c>
      <c r="B395" s="82"/>
      <c r="C395" s="98" t="s">
        <v>344</v>
      </c>
      <c r="D395" s="39">
        <f>D396</f>
        <v>58435.7</v>
      </c>
      <c r="E395" s="39">
        <f>E396</f>
        <v>59199.5</v>
      </c>
      <c r="F395" s="39">
        <f>F396</f>
        <v>61567.5</v>
      </c>
    </row>
    <row r="396" spans="1:6" ht="38.25">
      <c r="A396" s="139" t="s">
        <v>514</v>
      </c>
      <c r="B396" s="82" t="s">
        <v>211</v>
      </c>
      <c r="C396" s="98" t="s">
        <v>212</v>
      </c>
      <c r="D396" s="39">
        <v>58435.7</v>
      </c>
      <c r="E396" s="1">
        <v>59199.5</v>
      </c>
      <c r="F396" s="1">
        <v>61567.5</v>
      </c>
    </row>
    <row r="397" spans="1:6" ht="25.5">
      <c r="A397" s="74">
        <v>910123425</v>
      </c>
      <c r="B397" s="82"/>
      <c r="C397" s="98" t="s">
        <v>373</v>
      </c>
      <c r="D397" s="39">
        <f>D398</f>
        <v>7947.5999999999995</v>
      </c>
      <c r="E397" s="39">
        <f>E398</f>
        <v>0</v>
      </c>
      <c r="F397" s="39">
        <f>F398</f>
        <v>0</v>
      </c>
    </row>
    <row r="398" spans="1:6" ht="38.25">
      <c r="A398" s="74">
        <v>910123425</v>
      </c>
      <c r="B398" s="82" t="s">
        <v>211</v>
      </c>
      <c r="C398" s="98" t="s">
        <v>212</v>
      </c>
      <c r="D398" s="190">
        <f>2448.7+5498.9</f>
        <v>7947.5999999999995</v>
      </c>
      <c r="E398" s="39">
        <v>0</v>
      </c>
      <c r="F398" s="39">
        <v>0</v>
      </c>
    </row>
    <row r="399" spans="1:6" s="232" customFormat="1">
      <c r="A399" s="188">
        <v>910123430</v>
      </c>
      <c r="B399" s="195"/>
      <c r="C399" s="169" t="s">
        <v>768</v>
      </c>
      <c r="D399" s="190">
        <f>D400</f>
        <v>667.9</v>
      </c>
      <c r="E399" s="190">
        <f>E400</f>
        <v>0</v>
      </c>
      <c r="F399" s="190">
        <f>F400</f>
        <v>0</v>
      </c>
    </row>
    <row r="400" spans="1:6" s="232" customFormat="1" ht="38.25">
      <c r="A400" s="188">
        <v>910123430</v>
      </c>
      <c r="B400" s="195" t="s">
        <v>211</v>
      </c>
      <c r="C400" s="169" t="s">
        <v>212</v>
      </c>
      <c r="D400" s="190">
        <v>667.9</v>
      </c>
      <c r="E400" s="190">
        <v>0</v>
      </c>
      <c r="F400" s="190">
        <v>0</v>
      </c>
    </row>
    <row r="401" spans="1:7" ht="63.75">
      <c r="A401" s="52" t="s">
        <v>214</v>
      </c>
      <c r="B401" s="30"/>
      <c r="C401" s="46" t="s">
        <v>186</v>
      </c>
      <c r="D401" s="93">
        <f>D402</f>
        <v>29113.899999999998</v>
      </c>
      <c r="E401" s="93">
        <f t="shared" ref="E401:F401" si="111">E402</f>
        <v>30503.600000000002</v>
      </c>
      <c r="F401" s="93">
        <f t="shared" si="111"/>
        <v>30447.100000000002</v>
      </c>
    </row>
    <row r="402" spans="1:7" ht="25.5">
      <c r="A402" s="74">
        <v>920100000</v>
      </c>
      <c r="B402" s="30"/>
      <c r="C402" s="97" t="s">
        <v>296</v>
      </c>
      <c r="D402" s="39">
        <f>D403+D405+D407+D409+D411</f>
        <v>29113.899999999998</v>
      </c>
      <c r="E402" s="39">
        <f t="shared" ref="E402:F402" si="112">E403+E405+E407+E409+E411</f>
        <v>30503.600000000002</v>
      </c>
      <c r="F402" s="39">
        <f t="shared" si="112"/>
        <v>30447.100000000002</v>
      </c>
    </row>
    <row r="403" spans="1:7" ht="63.75">
      <c r="A403" s="74" t="s">
        <v>304</v>
      </c>
      <c r="B403" s="30"/>
      <c r="C403" s="97" t="s">
        <v>215</v>
      </c>
      <c r="D403" s="39">
        <f>D404</f>
        <v>5040</v>
      </c>
      <c r="E403" s="39">
        <f>E404</f>
        <v>5055.2</v>
      </c>
      <c r="F403" s="39">
        <f>F404</f>
        <v>5054.8999999999996</v>
      </c>
      <c r="G403" s="103"/>
    </row>
    <row r="404" spans="1:7" ht="38.25">
      <c r="A404" s="74" t="s">
        <v>304</v>
      </c>
      <c r="B404" s="82" t="s">
        <v>211</v>
      </c>
      <c r="C404" s="98" t="s">
        <v>212</v>
      </c>
      <c r="D404" s="39">
        <v>5040</v>
      </c>
      <c r="E404" s="39">
        <v>5055.2</v>
      </c>
      <c r="F404" s="39">
        <v>5054.8999999999996</v>
      </c>
    </row>
    <row r="405" spans="1:7" ht="51">
      <c r="A405" s="74">
        <v>920110300</v>
      </c>
      <c r="B405" s="16"/>
      <c r="C405" s="97" t="s">
        <v>654</v>
      </c>
      <c r="D405" s="39">
        <f>D406</f>
        <v>20160.099999999999</v>
      </c>
      <c r="E405" s="39">
        <f>E406</f>
        <v>20220.7</v>
      </c>
      <c r="F405" s="39">
        <f>F406</f>
        <v>20219.5</v>
      </c>
    </row>
    <row r="406" spans="1:7" ht="38.25">
      <c r="A406" s="74">
        <v>920110300</v>
      </c>
      <c r="B406" s="82" t="s">
        <v>211</v>
      </c>
      <c r="C406" s="98" t="s">
        <v>212</v>
      </c>
      <c r="D406" s="39">
        <v>20160.099999999999</v>
      </c>
      <c r="E406" s="39">
        <v>20220.7</v>
      </c>
      <c r="F406" s="39">
        <v>20219.5</v>
      </c>
    </row>
    <row r="407" spans="1:7" s="176" customFormat="1" ht="51">
      <c r="A407" s="74">
        <v>920123485</v>
      </c>
      <c r="B407" s="82"/>
      <c r="C407" s="177" t="s">
        <v>677</v>
      </c>
      <c r="D407" s="39">
        <f>D408</f>
        <v>1413.8</v>
      </c>
      <c r="E407" s="39">
        <f t="shared" ref="E407:F407" si="113">E408</f>
        <v>1413.8</v>
      </c>
      <c r="F407" s="39">
        <f t="shared" si="113"/>
        <v>1413.8</v>
      </c>
    </row>
    <row r="408" spans="1:7" s="176" customFormat="1" ht="38.25">
      <c r="A408" s="74">
        <v>920123485</v>
      </c>
      <c r="B408" s="82" t="s">
        <v>211</v>
      </c>
      <c r="C408" s="98" t="s">
        <v>212</v>
      </c>
      <c r="D408" s="39">
        <v>1413.8</v>
      </c>
      <c r="E408" s="39">
        <v>1413.8</v>
      </c>
      <c r="F408" s="39">
        <v>1413.8</v>
      </c>
    </row>
    <row r="409" spans="1:7" ht="52.5" customHeight="1">
      <c r="A409" s="74">
        <v>920123490</v>
      </c>
      <c r="B409" s="82"/>
      <c r="C409" s="54" t="s">
        <v>516</v>
      </c>
      <c r="D409" s="39">
        <f>D410</f>
        <v>0</v>
      </c>
      <c r="E409" s="39">
        <f>E410</f>
        <v>55</v>
      </c>
      <c r="F409" s="39">
        <f>F410</f>
        <v>0</v>
      </c>
    </row>
    <row r="410" spans="1:7" ht="38.25">
      <c r="A410" s="74">
        <v>920123490</v>
      </c>
      <c r="B410" s="82" t="s">
        <v>211</v>
      </c>
      <c r="C410" s="98" t="s">
        <v>212</v>
      </c>
      <c r="D410" s="39">
        <v>0</v>
      </c>
      <c r="E410" s="39">
        <v>55</v>
      </c>
      <c r="F410" s="39">
        <v>0</v>
      </c>
    </row>
    <row r="411" spans="1:7" ht="63.75">
      <c r="A411" s="74">
        <v>920123495</v>
      </c>
      <c r="B411" s="82"/>
      <c r="C411" s="54" t="s">
        <v>565</v>
      </c>
      <c r="D411" s="39">
        <f>D412</f>
        <v>2500</v>
      </c>
      <c r="E411" s="39">
        <f>E412</f>
        <v>3758.9</v>
      </c>
      <c r="F411" s="39">
        <f>F412</f>
        <v>3758.9</v>
      </c>
    </row>
    <row r="412" spans="1:7" ht="38.25">
      <c r="A412" s="74">
        <v>920123495</v>
      </c>
      <c r="B412" s="82" t="s">
        <v>211</v>
      </c>
      <c r="C412" s="98" t="s">
        <v>212</v>
      </c>
      <c r="D412" s="39">
        <v>2500</v>
      </c>
      <c r="E412" s="39">
        <v>3758.9</v>
      </c>
      <c r="F412" s="39">
        <v>3758.9</v>
      </c>
    </row>
    <row r="413" spans="1:7" ht="77.25" customHeight="1">
      <c r="A413" s="73" t="s">
        <v>71</v>
      </c>
      <c r="B413" s="16"/>
      <c r="C413" s="53" t="s">
        <v>586</v>
      </c>
      <c r="D413" s="96">
        <f>D414+D418+D424</f>
        <v>114</v>
      </c>
      <c r="E413" s="96">
        <f t="shared" ref="E413:F413" si="114">E414+E418+E424</f>
        <v>84</v>
      </c>
      <c r="F413" s="96">
        <f t="shared" si="114"/>
        <v>84</v>
      </c>
    </row>
    <row r="414" spans="1:7" ht="51">
      <c r="A414" s="52" t="s">
        <v>72</v>
      </c>
      <c r="B414" s="16"/>
      <c r="C414" s="60" t="s">
        <v>187</v>
      </c>
      <c r="D414" s="58">
        <f t="shared" ref="D414:F415" si="115">D415</f>
        <v>34</v>
      </c>
      <c r="E414" s="58">
        <f t="shared" si="115"/>
        <v>34</v>
      </c>
      <c r="F414" s="58">
        <f t="shared" si="115"/>
        <v>34</v>
      </c>
    </row>
    <row r="415" spans="1:7" ht="38.25">
      <c r="A415" s="21" t="s">
        <v>226</v>
      </c>
      <c r="B415" s="82"/>
      <c r="C415" s="98" t="s">
        <v>337</v>
      </c>
      <c r="D415" s="41">
        <f>D416</f>
        <v>34</v>
      </c>
      <c r="E415" s="41">
        <f t="shared" si="115"/>
        <v>34</v>
      </c>
      <c r="F415" s="41">
        <f t="shared" si="115"/>
        <v>34</v>
      </c>
    </row>
    <row r="416" spans="1:7" ht="63.75">
      <c r="A416" s="21" t="s">
        <v>517</v>
      </c>
      <c r="B416" s="16"/>
      <c r="C416" s="98" t="s">
        <v>338</v>
      </c>
      <c r="D416" s="41">
        <f>D417</f>
        <v>34</v>
      </c>
      <c r="E416" s="41">
        <f>E417</f>
        <v>34</v>
      </c>
      <c r="F416" s="41">
        <f>F417</f>
        <v>34</v>
      </c>
    </row>
    <row r="417" spans="1:6" ht="25.5">
      <c r="A417" s="21" t="s">
        <v>517</v>
      </c>
      <c r="B417" s="82" t="s">
        <v>64</v>
      </c>
      <c r="C417" s="55" t="s">
        <v>130</v>
      </c>
      <c r="D417" s="41">
        <v>34</v>
      </c>
      <c r="E417" s="41">
        <v>34</v>
      </c>
      <c r="F417" s="41">
        <v>34</v>
      </c>
    </row>
    <row r="418" spans="1:6" ht="63.75">
      <c r="A418" s="52" t="s">
        <v>518</v>
      </c>
      <c r="B418" s="16"/>
      <c r="C418" s="48" t="s">
        <v>179</v>
      </c>
      <c r="D418" s="93">
        <f>D419</f>
        <v>40</v>
      </c>
      <c r="E418" s="93">
        <f t="shared" ref="E418:F418" si="116">E419</f>
        <v>50</v>
      </c>
      <c r="F418" s="93">
        <f t="shared" si="116"/>
        <v>50</v>
      </c>
    </row>
    <row r="419" spans="1:6" ht="51">
      <c r="A419" s="21" t="s">
        <v>519</v>
      </c>
      <c r="B419" s="16"/>
      <c r="C419" s="99" t="s">
        <v>312</v>
      </c>
      <c r="D419" s="39">
        <f>D420+D422</f>
        <v>40</v>
      </c>
      <c r="E419" s="39">
        <f>E420+E422</f>
        <v>50</v>
      </c>
      <c r="F419" s="39">
        <f>F420+F422</f>
        <v>50</v>
      </c>
    </row>
    <row r="420" spans="1:6" ht="77.25" customHeight="1">
      <c r="A420" s="74">
        <v>1020123085</v>
      </c>
      <c r="B420" s="16"/>
      <c r="C420" s="98" t="s">
        <v>180</v>
      </c>
      <c r="D420" s="41">
        <f>D421</f>
        <v>5</v>
      </c>
      <c r="E420" s="41">
        <f>E421</f>
        <v>5</v>
      </c>
      <c r="F420" s="41">
        <f>F421</f>
        <v>5</v>
      </c>
    </row>
    <row r="421" spans="1:6" ht="38.25">
      <c r="A421" s="74">
        <v>1020123085</v>
      </c>
      <c r="B421" s="82" t="s">
        <v>211</v>
      </c>
      <c r="C421" s="98" t="s">
        <v>212</v>
      </c>
      <c r="D421" s="41">
        <v>5</v>
      </c>
      <c r="E421" s="41">
        <v>5</v>
      </c>
      <c r="F421" s="41">
        <v>5</v>
      </c>
    </row>
    <row r="422" spans="1:6">
      <c r="A422" s="74">
        <v>1020123086</v>
      </c>
      <c r="B422" s="16"/>
      <c r="C422" s="98" t="s">
        <v>181</v>
      </c>
      <c r="D422" s="41">
        <f>D423</f>
        <v>35</v>
      </c>
      <c r="E422" s="41">
        <f>E423</f>
        <v>45</v>
      </c>
      <c r="F422" s="41">
        <f>F423</f>
        <v>45</v>
      </c>
    </row>
    <row r="423" spans="1:6" ht="38.25">
      <c r="A423" s="74">
        <v>1020123086</v>
      </c>
      <c r="B423" s="82" t="s">
        <v>211</v>
      </c>
      <c r="C423" s="98" t="s">
        <v>212</v>
      </c>
      <c r="D423" s="41">
        <v>35</v>
      </c>
      <c r="E423" s="41">
        <v>45</v>
      </c>
      <c r="F423" s="41">
        <v>45</v>
      </c>
    </row>
    <row r="424" spans="1:6" ht="53.25" customHeight="1">
      <c r="A424" s="52" t="s">
        <v>617</v>
      </c>
      <c r="B424" s="82"/>
      <c r="C424" s="60" t="s">
        <v>635</v>
      </c>
      <c r="D424" s="93">
        <f>D425</f>
        <v>40</v>
      </c>
      <c r="E424" s="93">
        <f t="shared" ref="E424:F425" si="117">E425</f>
        <v>0</v>
      </c>
      <c r="F424" s="93">
        <f t="shared" si="117"/>
        <v>0</v>
      </c>
    </row>
    <row r="425" spans="1:6" ht="30" customHeight="1">
      <c r="A425" s="74">
        <v>1030300000</v>
      </c>
      <c r="B425" s="82"/>
      <c r="C425" s="98" t="s">
        <v>619</v>
      </c>
      <c r="D425" s="41">
        <f>D426</f>
        <v>40</v>
      </c>
      <c r="E425" s="41">
        <f t="shared" si="117"/>
        <v>0</v>
      </c>
      <c r="F425" s="41">
        <f t="shared" si="117"/>
        <v>0</v>
      </c>
    </row>
    <row r="426" spans="1:6" ht="38.25">
      <c r="A426" s="74">
        <v>1030323090</v>
      </c>
      <c r="B426" s="82"/>
      <c r="C426" s="98" t="s">
        <v>618</v>
      </c>
      <c r="D426" s="41">
        <f>D427</f>
        <v>40</v>
      </c>
      <c r="E426" s="41">
        <f t="shared" ref="E426:F426" si="118">E427</f>
        <v>0</v>
      </c>
      <c r="F426" s="41">
        <f t="shared" si="118"/>
        <v>0</v>
      </c>
    </row>
    <row r="427" spans="1:6" ht="38.25">
      <c r="A427" s="74">
        <v>1030323090</v>
      </c>
      <c r="B427" s="82" t="s">
        <v>211</v>
      </c>
      <c r="C427" s="98" t="s">
        <v>212</v>
      </c>
      <c r="D427" s="41">
        <v>40</v>
      </c>
      <c r="E427" s="41">
        <v>0</v>
      </c>
      <c r="F427" s="41">
        <v>0</v>
      </c>
    </row>
    <row r="428" spans="1:6" ht="90" customHeight="1">
      <c r="A428" s="73" t="s">
        <v>50</v>
      </c>
      <c r="B428" s="16"/>
      <c r="C428" s="64" t="s">
        <v>587</v>
      </c>
      <c r="D428" s="59">
        <f>D429+D435+D440+D446</f>
        <v>2878</v>
      </c>
      <c r="E428" s="59">
        <f>E429+E435+E440+E446</f>
        <v>1500</v>
      </c>
      <c r="F428" s="59">
        <f>F429+F435+F440+F446</f>
        <v>1500</v>
      </c>
    </row>
    <row r="429" spans="1:6" ht="51">
      <c r="A429" s="52" t="s">
        <v>51</v>
      </c>
      <c r="B429" s="16"/>
      <c r="C429" s="48" t="s">
        <v>203</v>
      </c>
      <c r="D429" s="93">
        <f>D431+D433</f>
        <v>143.5</v>
      </c>
      <c r="E429" s="93">
        <f>E431+E433</f>
        <v>80</v>
      </c>
      <c r="F429" s="93">
        <f>F431+F433</f>
        <v>80</v>
      </c>
    </row>
    <row r="430" spans="1:6" ht="63.75">
      <c r="A430" s="21" t="s">
        <v>218</v>
      </c>
      <c r="B430" s="16"/>
      <c r="C430" s="99" t="s">
        <v>292</v>
      </c>
      <c r="D430" s="39">
        <f>D431+D433</f>
        <v>143.5</v>
      </c>
      <c r="E430" s="39">
        <f t="shared" ref="E430:F430" si="119">E431+E433</f>
        <v>80</v>
      </c>
      <c r="F430" s="39">
        <f t="shared" si="119"/>
        <v>80</v>
      </c>
    </row>
    <row r="431" spans="1:6" ht="25.5">
      <c r="A431" s="74">
        <v>1110123305</v>
      </c>
      <c r="B431" s="16"/>
      <c r="C431" s="99" t="s">
        <v>217</v>
      </c>
      <c r="D431" s="39">
        <f>D432</f>
        <v>103.5</v>
      </c>
      <c r="E431" s="39">
        <f>E432</f>
        <v>40</v>
      </c>
      <c r="F431" s="39">
        <f>F432</f>
        <v>40</v>
      </c>
    </row>
    <row r="432" spans="1:6" ht="38.25">
      <c r="A432" s="74">
        <v>1110123305</v>
      </c>
      <c r="B432" s="82" t="s">
        <v>211</v>
      </c>
      <c r="C432" s="98" t="s">
        <v>212</v>
      </c>
      <c r="D432" s="39">
        <f>40+63.5</f>
        <v>103.5</v>
      </c>
      <c r="E432" s="39">
        <v>40</v>
      </c>
      <c r="F432" s="39">
        <v>40</v>
      </c>
    </row>
    <row r="433" spans="1:6" ht="51">
      <c r="A433" s="74">
        <v>1110123310</v>
      </c>
      <c r="B433" s="16"/>
      <c r="C433" s="99" t="s">
        <v>205</v>
      </c>
      <c r="D433" s="41">
        <f>D434</f>
        <v>40</v>
      </c>
      <c r="E433" s="41">
        <f>E434</f>
        <v>40</v>
      </c>
      <c r="F433" s="41">
        <f>F434</f>
        <v>40</v>
      </c>
    </row>
    <row r="434" spans="1:6" ht="38.25">
      <c r="A434" s="74">
        <v>1110123310</v>
      </c>
      <c r="B434" s="82" t="s">
        <v>211</v>
      </c>
      <c r="C434" s="98" t="s">
        <v>212</v>
      </c>
      <c r="D434" s="39">
        <v>40</v>
      </c>
      <c r="E434" s="39">
        <v>40</v>
      </c>
      <c r="F434" s="39">
        <v>40</v>
      </c>
    </row>
    <row r="435" spans="1:6" ht="38.25">
      <c r="A435" s="52" t="s">
        <v>52</v>
      </c>
      <c r="B435" s="82"/>
      <c r="C435" s="48" t="s">
        <v>199</v>
      </c>
      <c r="D435" s="41">
        <f t="shared" ref="D435:F436" si="120">D436</f>
        <v>2709.5</v>
      </c>
      <c r="E435" s="41">
        <f t="shared" si="120"/>
        <v>1400</v>
      </c>
      <c r="F435" s="41">
        <f t="shared" si="120"/>
        <v>1400</v>
      </c>
    </row>
    <row r="436" spans="1:6" ht="51">
      <c r="A436" s="21" t="s">
        <v>219</v>
      </c>
      <c r="B436" s="82"/>
      <c r="C436" s="99" t="s">
        <v>303</v>
      </c>
      <c r="D436" s="41">
        <f t="shared" si="120"/>
        <v>2709.5</v>
      </c>
      <c r="E436" s="41">
        <f t="shared" si="120"/>
        <v>1400</v>
      </c>
      <c r="F436" s="41">
        <f t="shared" si="120"/>
        <v>1400</v>
      </c>
    </row>
    <row r="437" spans="1:6" ht="38.25">
      <c r="A437" s="74">
        <v>1120123315</v>
      </c>
      <c r="B437" s="16"/>
      <c r="C437" s="98" t="s">
        <v>520</v>
      </c>
      <c r="D437" s="41">
        <f>SUM(D438:D439)</f>
        <v>2709.5</v>
      </c>
      <c r="E437" s="41">
        <f>SUM(E438:E439)</f>
        <v>1400</v>
      </c>
      <c r="F437" s="41">
        <f>SUM(F438:F439)</f>
        <v>1400</v>
      </c>
    </row>
    <row r="438" spans="1:6" ht="25.5">
      <c r="A438" s="74">
        <v>1120123315</v>
      </c>
      <c r="B438" s="82" t="s">
        <v>64</v>
      </c>
      <c r="C438" s="55" t="s">
        <v>130</v>
      </c>
      <c r="D438" s="41">
        <v>118</v>
      </c>
      <c r="E438" s="41">
        <v>51.2</v>
      </c>
      <c r="F438" s="41">
        <v>51.2</v>
      </c>
    </row>
    <row r="439" spans="1:6" ht="38.25">
      <c r="A439" s="74">
        <v>1120123315</v>
      </c>
      <c r="B439" s="82" t="s">
        <v>211</v>
      </c>
      <c r="C439" s="98" t="s">
        <v>212</v>
      </c>
      <c r="D439" s="41">
        <f>2147.1+444.4</f>
        <v>2591.5</v>
      </c>
      <c r="E439" s="41">
        <v>1348.8</v>
      </c>
      <c r="F439" s="41">
        <v>1348.8</v>
      </c>
    </row>
    <row r="440" spans="1:6" ht="39" customHeight="1">
      <c r="A440" s="52" t="s">
        <v>53</v>
      </c>
      <c r="B440" s="16"/>
      <c r="C440" s="48" t="s">
        <v>250</v>
      </c>
      <c r="D440" s="93">
        <f>D441</f>
        <v>10</v>
      </c>
      <c r="E440" s="93">
        <f>E441</f>
        <v>5</v>
      </c>
      <c r="F440" s="93">
        <f>F441</f>
        <v>5</v>
      </c>
    </row>
    <row r="441" spans="1:6" ht="63.75">
      <c r="A441" s="21" t="s">
        <v>220</v>
      </c>
      <c r="B441" s="16"/>
      <c r="C441" s="99" t="s">
        <v>311</v>
      </c>
      <c r="D441" s="39">
        <f>D442+D444</f>
        <v>10</v>
      </c>
      <c r="E441" s="39">
        <f>E442+E444</f>
        <v>5</v>
      </c>
      <c r="F441" s="39">
        <f>F442+F444</f>
        <v>5</v>
      </c>
    </row>
    <row r="442" spans="1:6" ht="25.5">
      <c r="A442" s="74">
        <v>1130123320</v>
      </c>
      <c r="B442" s="16"/>
      <c r="C442" s="98" t="s">
        <v>251</v>
      </c>
      <c r="D442" s="41">
        <f>D443</f>
        <v>8</v>
      </c>
      <c r="E442" s="41">
        <f>E443</f>
        <v>4</v>
      </c>
      <c r="F442" s="41">
        <f>F443</f>
        <v>4</v>
      </c>
    </row>
    <row r="443" spans="1:6" ht="38.25">
      <c r="A443" s="74">
        <v>1130123320</v>
      </c>
      <c r="B443" s="82" t="s">
        <v>211</v>
      </c>
      <c r="C443" s="98" t="s">
        <v>212</v>
      </c>
      <c r="D443" s="41">
        <v>8</v>
      </c>
      <c r="E443" s="41">
        <v>4</v>
      </c>
      <c r="F443" s="41">
        <v>4</v>
      </c>
    </row>
    <row r="444" spans="1:6" ht="24" customHeight="1">
      <c r="A444" s="74">
        <v>1130123325</v>
      </c>
      <c r="B444" s="16"/>
      <c r="C444" s="98" t="s">
        <v>221</v>
      </c>
      <c r="D444" s="41">
        <f>D445</f>
        <v>2</v>
      </c>
      <c r="E444" s="41">
        <f>E445</f>
        <v>1</v>
      </c>
      <c r="F444" s="41">
        <f>F445</f>
        <v>1</v>
      </c>
    </row>
    <row r="445" spans="1:6" ht="38.25">
      <c r="A445" s="74">
        <v>1130123325</v>
      </c>
      <c r="B445" s="82" t="s">
        <v>211</v>
      </c>
      <c r="C445" s="98" t="s">
        <v>212</v>
      </c>
      <c r="D445" s="41">
        <v>2</v>
      </c>
      <c r="E445" s="41">
        <v>1</v>
      </c>
      <c r="F445" s="41">
        <v>1</v>
      </c>
    </row>
    <row r="446" spans="1:6" ht="51">
      <c r="A446" s="52" t="s">
        <v>54</v>
      </c>
      <c r="B446" s="16"/>
      <c r="C446" s="48" t="s">
        <v>204</v>
      </c>
      <c r="D446" s="93">
        <f>D447</f>
        <v>15</v>
      </c>
      <c r="E446" s="93">
        <f t="shared" ref="E446:F446" si="121">E447</f>
        <v>15</v>
      </c>
      <c r="F446" s="93">
        <f t="shared" si="121"/>
        <v>15</v>
      </c>
    </row>
    <row r="447" spans="1:6" ht="51">
      <c r="A447" s="21" t="s">
        <v>291</v>
      </c>
      <c r="B447" s="82"/>
      <c r="C447" s="98" t="s">
        <v>222</v>
      </c>
      <c r="D447" s="41">
        <f>D448+D450</f>
        <v>15</v>
      </c>
      <c r="E447" s="41">
        <f t="shared" ref="E447:F447" si="122">E448+E450</f>
        <v>15</v>
      </c>
      <c r="F447" s="41">
        <f t="shared" si="122"/>
        <v>15</v>
      </c>
    </row>
    <row r="448" spans="1:6" ht="25.5">
      <c r="A448" s="74">
        <v>1140123330</v>
      </c>
      <c r="B448" s="16"/>
      <c r="C448" s="98" t="s">
        <v>193</v>
      </c>
      <c r="D448" s="41">
        <f>D449</f>
        <v>12</v>
      </c>
      <c r="E448" s="41">
        <f>E449</f>
        <v>12</v>
      </c>
      <c r="F448" s="41">
        <f>F449</f>
        <v>12</v>
      </c>
    </row>
    <row r="449" spans="1:7" ht="38.25">
      <c r="A449" s="74">
        <v>1140123330</v>
      </c>
      <c r="B449" s="82" t="s">
        <v>211</v>
      </c>
      <c r="C449" s="98" t="s">
        <v>212</v>
      </c>
      <c r="D449" s="41">
        <v>12</v>
      </c>
      <c r="E449" s="41">
        <v>12</v>
      </c>
      <c r="F449" s="41">
        <v>12</v>
      </c>
    </row>
    <row r="450" spans="1:7" ht="29.25" customHeight="1">
      <c r="A450" s="74">
        <v>1140123335</v>
      </c>
      <c r="B450" s="16"/>
      <c r="C450" s="98" t="s">
        <v>223</v>
      </c>
      <c r="D450" s="41">
        <f>D451</f>
        <v>3</v>
      </c>
      <c r="E450" s="41">
        <f>E451</f>
        <v>3</v>
      </c>
      <c r="F450" s="41">
        <f>F451</f>
        <v>3</v>
      </c>
    </row>
    <row r="451" spans="1:7" ht="38.25">
      <c r="A451" s="74">
        <v>1140123335</v>
      </c>
      <c r="B451" s="82" t="s">
        <v>211</v>
      </c>
      <c r="C451" s="98" t="s">
        <v>212</v>
      </c>
      <c r="D451" s="41">
        <v>3</v>
      </c>
      <c r="E451" s="41">
        <v>3</v>
      </c>
      <c r="F451" s="41">
        <v>3</v>
      </c>
    </row>
    <row r="452" spans="1:7" ht="77.25" customHeight="1">
      <c r="A452" s="73" t="s">
        <v>55</v>
      </c>
      <c r="B452" s="16"/>
      <c r="C452" s="53" t="s">
        <v>588</v>
      </c>
      <c r="D452" s="96">
        <f>D453+D469+D476+D484</f>
        <v>83041.5</v>
      </c>
      <c r="E452" s="96">
        <f>E453+E469+E476+E484</f>
        <v>30816.5</v>
      </c>
      <c r="F452" s="96">
        <f>F453+F469+F476+F484</f>
        <v>30841.5</v>
      </c>
      <c r="G452" s="103"/>
    </row>
    <row r="453" spans="1:7" ht="38.25">
      <c r="A453" s="52" t="s">
        <v>56</v>
      </c>
      <c r="B453" s="47"/>
      <c r="C453" s="48" t="s">
        <v>655</v>
      </c>
      <c r="D453" s="93">
        <f>D454+D461+D466</f>
        <v>60310.8</v>
      </c>
      <c r="E453" s="93">
        <f>E454+E461</f>
        <v>20727</v>
      </c>
      <c r="F453" s="93">
        <f>F454+F461</f>
        <v>15527</v>
      </c>
      <c r="G453" s="103"/>
    </row>
    <row r="454" spans="1:7" ht="38.25">
      <c r="A454" s="21" t="s">
        <v>237</v>
      </c>
      <c r="B454" s="47"/>
      <c r="C454" s="163" t="s">
        <v>611</v>
      </c>
      <c r="D454" s="93">
        <f>D455+D457+D459</f>
        <v>22728.7</v>
      </c>
      <c r="E454" s="93">
        <f>E455+E457+E459</f>
        <v>14144.9</v>
      </c>
      <c r="F454" s="93">
        <f>F455+F457+F459</f>
        <v>8944.9</v>
      </c>
    </row>
    <row r="455" spans="1:7" ht="42" customHeight="1">
      <c r="A455" s="74">
        <v>1210123505</v>
      </c>
      <c r="B455" s="21"/>
      <c r="C455" s="98" t="s">
        <v>521</v>
      </c>
      <c r="D455" s="41">
        <f>D456</f>
        <v>2455.6999999999998</v>
      </c>
      <c r="E455" s="41">
        <f>E456</f>
        <v>0</v>
      </c>
      <c r="F455" s="41">
        <f>F456</f>
        <v>0</v>
      </c>
    </row>
    <row r="456" spans="1:7" ht="38.25">
      <c r="A456" s="74">
        <v>1210123505</v>
      </c>
      <c r="B456" s="82" t="s">
        <v>211</v>
      </c>
      <c r="C456" s="98" t="s">
        <v>212</v>
      </c>
      <c r="D456" s="39">
        <f>1266.2-65.9+22.4+1233</f>
        <v>2455.6999999999998</v>
      </c>
      <c r="E456" s="39">
        <v>0</v>
      </c>
      <c r="F456" s="39">
        <v>0</v>
      </c>
    </row>
    <row r="457" spans="1:7" ht="63" customHeight="1">
      <c r="A457" s="74">
        <v>1210121100</v>
      </c>
      <c r="B457" s="21"/>
      <c r="C457" s="98" t="s">
        <v>682</v>
      </c>
      <c r="D457" s="41">
        <f>SUM(D458:D458)</f>
        <v>17226</v>
      </c>
      <c r="E457" s="41">
        <f>SUM(E458:E458)</f>
        <v>14144.9</v>
      </c>
      <c r="F457" s="41">
        <f>SUM(F458:F458)</f>
        <v>8944.9</v>
      </c>
    </row>
    <row r="458" spans="1:7" ht="16.5" customHeight="1">
      <c r="A458" s="74">
        <v>1210121100</v>
      </c>
      <c r="B458" s="21" t="s">
        <v>225</v>
      </c>
      <c r="C458" s="98" t="s">
        <v>224</v>
      </c>
      <c r="D458" s="41">
        <v>17226</v>
      </c>
      <c r="E458" s="41">
        <f>14210.8-65.9</f>
        <v>14144.9</v>
      </c>
      <c r="F458" s="41">
        <f>9010.8-65.9</f>
        <v>8944.9</v>
      </c>
    </row>
    <row r="459" spans="1:7" ht="39" customHeight="1">
      <c r="A459" s="74">
        <v>1210121800</v>
      </c>
      <c r="B459" s="16"/>
      <c r="C459" s="98" t="s">
        <v>757</v>
      </c>
      <c r="D459" s="41">
        <f>D460</f>
        <v>3047</v>
      </c>
      <c r="E459" s="41">
        <f>E460</f>
        <v>0</v>
      </c>
      <c r="F459" s="41">
        <f>F460</f>
        <v>0</v>
      </c>
    </row>
    <row r="460" spans="1:7">
      <c r="A460" s="74">
        <v>1210121800</v>
      </c>
      <c r="B460" s="21" t="s">
        <v>225</v>
      </c>
      <c r="C460" s="98" t="s">
        <v>224</v>
      </c>
      <c r="D460" s="41">
        <f>547+2500</f>
        <v>3047</v>
      </c>
      <c r="E460" s="41">
        <v>0</v>
      </c>
      <c r="F460" s="41">
        <v>0</v>
      </c>
    </row>
    <row r="461" spans="1:7" ht="25.5">
      <c r="A461" s="21" t="s">
        <v>289</v>
      </c>
      <c r="B461" s="82"/>
      <c r="C461" s="99" t="s">
        <v>290</v>
      </c>
      <c r="D461" s="41">
        <f>D462+D464</f>
        <v>6582.0999999999995</v>
      </c>
      <c r="E461" s="41">
        <f t="shared" ref="E461:F461" si="123">E462+E464</f>
        <v>6582.0999999999995</v>
      </c>
      <c r="F461" s="41">
        <f t="shared" si="123"/>
        <v>6582.0999999999995</v>
      </c>
    </row>
    <row r="462" spans="1:7" ht="25.5">
      <c r="A462" s="74">
        <v>1210211450</v>
      </c>
      <c r="B462" s="16"/>
      <c r="C462" s="98" t="s">
        <v>683</v>
      </c>
      <c r="D462" s="41">
        <f>D463</f>
        <v>6516.2</v>
      </c>
      <c r="E462" s="41">
        <f>E463</f>
        <v>6516.2</v>
      </c>
      <c r="F462" s="41">
        <f>F463</f>
        <v>6516.2</v>
      </c>
    </row>
    <row r="463" spans="1:7" ht="38.25">
      <c r="A463" s="74">
        <v>1210211450</v>
      </c>
      <c r="B463" s="82" t="s">
        <v>211</v>
      </c>
      <c r="C463" s="98" t="s">
        <v>212</v>
      </c>
      <c r="D463" s="39">
        <v>6516.2</v>
      </c>
      <c r="E463" s="39">
        <v>6516.2</v>
      </c>
      <c r="F463" s="39">
        <v>6516.2</v>
      </c>
    </row>
    <row r="464" spans="1:7" s="187" customFormat="1" ht="25.5">
      <c r="A464" s="188" t="s">
        <v>690</v>
      </c>
      <c r="B464" s="189"/>
      <c r="C464" s="169" t="s">
        <v>683</v>
      </c>
      <c r="D464" s="190">
        <f>D465</f>
        <v>65.900000000000006</v>
      </c>
      <c r="E464" s="190">
        <f t="shared" ref="E464:F464" si="124">E465</f>
        <v>65.900000000000006</v>
      </c>
      <c r="F464" s="190">
        <f t="shared" si="124"/>
        <v>65.900000000000006</v>
      </c>
    </row>
    <row r="465" spans="1:7" s="187" customFormat="1" ht="38.25">
      <c r="A465" s="188" t="s">
        <v>690</v>
      </c>
      <c r="B465" s="191" t="s">
        <v>211</v>
      </c>
      <c r="C465" s="169" t="s">
        <v>212</v>
      </c>
      <c r="D465" s="190">
        <v>65.900000000000006</v>
      </c>
      <c r="E465" s="190">
        <v>65.900000000000006</v>
      </c>
      <c r="F465" s="190">
        <v>65.900000000000006</v>
      </c>
    </row>
    <row r="466" spans="1:7" s="231" customFormat="1" ht="24.75" customHeight="1">
      <c r="A466" s="21" t="s">
        <v>758</v>
      </c>
      <c r="B466" s="191"/>
      <c r="C466" s="233" t="s">
        <v>760</v>
      </c>
      <c r="D466" s="190">
        <f>D467</f>
        <v>31000</v>
      </c>
      <c r="E466" s="190">
        <f t="shared" ref="E466:F466" si="125">E467</f>
        <v>0</v>
      </c>
      <c r="F466" s="190">
        <f t="shared" si="125"/>
        <v>0</v>
      </c>
    </row>
    <row r="467" spans="1:7" s="231" customFormat="1" ht="35.25" customHeight="1">
      <c r="A467" s="21" t="s">
        <v>759</v>
      </c>
      <c r="B467" s="191"/>
      <c r="C467" s="169" t="s">
        <v>761</v>
      </c>
      <c r="D467" s="190">
        <f>D468</f>
        <v>31000</v>
      </c>
      <c r="E467" s="190">
        <f t="shared" ref="E467:F467" si="126">E468</f>
        <v>0</v>
      </c>
      <c r="F467" s="190">
        <f t="shared" si="126"/>
        <v>0</v>
      </c>
    </row>
    <row r="468" spans="1:7" s="231" customFormat="1" ht="38.25">
      <c r="A468" s="21" t="s">
        <v>759</v>
      </c>
      <c r="B468" s="191" t="s">
        <v>211</v>
      </c>
      <c r="C468" s="169" t="s">
        <v>212</v>
      </c>
      <c r="D468" s="190">
        <v>31000</v>
      </c>
      <c r="E468" s="190">
        <v>0</v>
      </c>
      <c r="F468" s="190">
        <v>0</v>
      </c>
    </row>
    <row r="469" spans="1:7" ht="25.5">
      <c r="A469" s="52" t="s">
        <v>57</v>
      </c>
      <c r="B469" s="47"/>
      <c r="C469" s="48" t="s">
        <v>25</v>
      </c>
      <c r="D469" s="93">
        <f>D470+D474</f>
        <v>2678.2</v>
      </c>
      <c r="E469" s="93">
        <f t="shared" ref="E469:F469" si="127">E470+E474</f>
        <v>1325</v>
      </c>
      <c r="F469" s="93">
        <f t="shared" si="127"/>
        <v>850</v>
      </c>
      <c r="G469" s="103"/>
    </row>
    <row r="470" spans="1:7">
      <c r="A470" s="21" t="s">
        <v>238</v>
      </c>
      <c r="B470" s="47"/>
      <c r="C470" s="99" t="s">
        <v>239</v>
      </c>
      <c r="D470" s="39">
        <f t="shared" ref="D470:F471" si="128">D471</f>
        <v>2678.2</v>
      </c>
      <c r="E470" s="39">
        <f t="shared" si="128"/>
        <v>850</v>
      </c>
      <c r="F470" s="39">
        <f t="shared" si="128"/>
        <v>850</v>
      </c>
    </row>
    <row r="471" spans="1:7" ht="25.5">
      <c r="A471" s="79">
        <v>1220123525</v>
      </c>
      <c r="B471" s="16"/>
      <c r="C471" s="98" t="s">
        <v>190</v>
      </c>
      <c r="D471" s="41">
        <f t="shared" si="128"/>
        <v>2678.2</v>
      </c>
      <c r="E471" s="41">
        <f t="shared" si="128"/>
        <v>850</v>
      </c>
      <c r="F471" s="41">
        <f t="shared" si="128"/>
        <v>850</v>
      </c>
    </row>
    <row r="472" spans="1:7" ht="38.25">
      <c r="A472" s="79">
        <v>1220123525</v>
      </c>
      <c r="B472" s="82" t="s">
        <v>211</v>
      </c>
      <c r="C472" s="98" t="s">
        <v>212</v>
      </c>
      <c r="D472" s="41">
        <v>2678.2</v>
      </c>
      <c r="E472" s="41">
        <v>850</v>
      </c>
      <c r="F472" s="41">
        <v>850</v>
      </c>
    </row>
    <row r="473" spans="1:7" ht="38.25" customHeight="1">
      <c r="A473" s="21" t="s">
        <v>523</v>
      </c>
      <c r="B473" s="82"/>
      <c r="C473" s="99" t="s">
        <v>522</v>
      </c>
      <c r="D473" s="41">
        <f>D474</f>
        <v>0</v>
      </c>
      <c r="E473" s="41">
        <f t="shared" ref="E473:F473" si="129">E474</f>
        <v>475</v>
      </c>
      <c r="F473" s="41">
        <f t="shared" si="129"/>
        <v>0</v>
      </c>
    </row>
    <row r="474" spans="1:7" ht="25.5">
      <c r="A474" s="79">
        <v>1220223530</v>
      </c>
      <c r="B474" s="16"/>
      <c r="C474" s="98" t="s">
        <v>191</v>
      </c>
      <c r="D474" s="41">
        <f>D475</f>
        <v>0</v>
      </c>
      <c r="E474" s="41">
        <f>E475</f>
        <v>475</v>
      </c>
      <c r="F474" s="41">
        <f>F475</f>
        <v>0</v>
      </c>
    </row>
    <row r="475" spans="1:7" ht="38.25">
      <c r="A475" s="79">
        <v>1220223530</v>
      </c>
      <c r="B475" s="82" t="s">
        <v>211</v>
      </c>
      <c r="C475" s="98" t="s">
        <v>212</v>
      </c>
      <c r="D475" s="39">
        <v>0</v>
      </c>
      <c r="E475" s="39">
        <v>475</v>
      </c>
      <c r="F475" s="39">
        <v>0</v>
      </c>
    </row>
    <row r="476" spans="1:7" ht="38.25">
      <c r="A476" s="52" t="s">
        <v>58</v>
      </c>
      <c r="B476" s="47"/>
      <c r="C476" s="48" t="s">
        <v>612</v>
      </c>
      <c r="D476" s="93">
        <f>D477</f>
        <v>2508.7000000000003</v>
      </c>
      <c r="E476" s="93">
        <f t="shared" ref="E476:F476" si="130">E477</f>
        <v>107</v>
      </c>
      <c r="F476" s="93">
        <f t="shared" si="130"/>
        <v>107</v>
      </c>
    </row>
    <row r="477" spans="1:7" ht="39.75" customHeight="1">
      <c r="A477" s="21" t="s">
        <v>240</v>
      </c>
      <c r="B477" s="47"/>
      <c r="C477" s="99" t="s">
        <v>241</v>
      </c>
      <c r="D477" s="39">
        <f>D478+D480+D482</f>
        <v>2508.7000000000003</v>
      </c>
      <c r="E477" s="39">
        <f t="shared" ref="E477:F477" si="131">E478+E480+E482</f>
        <v>107</v>
      </c>
      <c r="F477" s="39">
        <f t="shared" si="131"/>
        <v>107</v>
      </c>
    </row>
    <row r="478" spans="1:7" s="221" customFormat="1" ht="28.5" customHeight="1">
      <c r="A478" s="21" t="s">
        <v>741</v>
      </c>
      <c r="B478" s="16"/>
      <c r="C478" s="98" t="s">
        <v>742</v>
      </c>
      <c r="D478" s="41">
        <f>D479</f>
        <v>282.8</v>
      </c>
      <c r="E478" s="41">
        <f t="shared" ref="E478:F478" si="132">E479</f>
        <v>0</v>
      </c>
      <c r="F478" s="41">
        <f t="shared" si="132"/>
        <v>0</v>
      </c>
    </row>
    <row r="479" spans="1:7" s="221" customFormat="1" ht="39.75" customHeight="1">
      <c r="A479" s="21" t="s">
        <v>741</v>
      </c>
      <c r="B479" s="82" t="s">
        <v>211</v>
      </c>
      <c r="C479" s="98" t="s">
        <v>212</v>
      </c>
      <c r="D479" s="41">
        <v>282.8</v>
      </c>
      <c r="E479" s="222">
        <v>0</v>
      </c>
      <c r="F479" s="222">
        <v>0</v>
      </c>
    </row>
    <row r="480" spans="1:7" ht="25.5">
      <c r="A480" s="21" t="s">
        <v>524</v>
      </c>
      <c r="B480" s="16"/>
      <c r="C480" s="98" t="s">
        <v>23</v>
      </c>
      <c r="D480" s="41">
        <f>D481</f>
        <v>2062.9</v>
      </c>
      <c r="E480" s="41">
        <f>E481</f>
        <v>100</v>
      </c>
      <c r="F480" s="41">
        <f>F481</f>
        <v>100</v>
      </c>
    </row>
    <row r="481" spans="1:6" ht="38.25">
      <c r="A481" s="21" t="s">
        <v>524</v>
      </c>
      <c r="B481" s="82" t="s">
        <v>211</v>
      </c>
      <c r="C481" s="98" t="s">
        <v>212</v>
      </c>
      <c r="D481" s="41">
        <v>2062.9</v>
      </c>
      <c r="E481" s="41">
        <v>100</v>
      </c>
      <c r="F481" s="41">
        <v>100</v>
      </c>
    </row>
    <row r="482" spans="1:6" ht="25.5">
      <c r="A482" s="21" t="s">
        <v>525</v>
      </c>
      <c r="B482" s="16"/>
      <c r="C482" s="98" t="s">
        <v>192</v>
      </c>
      <c r="D482" s="41">
        <f>D483</f>
        <v>163</v>
      </c>
      <c r="E482" s="41">
        <f>E483</f>
        <v>7</v>
      </c>
      <c r="F482" s="41">
        <f>F483</f>
        <v>7</v>
      </c>
    </row>
    <row r="483" spans="1:6" ht="38.25">
      <c r="A483" s="21" t="s">
        <v>525</v>
      </c>
      <c r="B483" s="82" t="s">
        <v>211</v>
      </c>
      <c r="C483" s="98" t="s">
        <v>212</v>
      </c>
      <c r="D483" s="41">
        <v>163</v>
      </c>
      <c r="E483" s="41">
        <v>7</v>
      </c>
      <c r="F483" s="41">
        <v>7</v>
      </c>
    </row>
    <row r="484" spans="1:6" ht="51">
      <c r="A484" s="52" t="s">
        <v>526</v>
      </c>
      <c r="B484" s="16"/>
      <c r="C484" s="60" t="s">
        <v>527</v>
      </c>
      <c r="D484" s="41">
        <f>D485</f>
        <v>17543.8</v>
      </c>
      <c r="E484" s="41">
        <f t="shared" ref="E484:F484" si="133">E485</f>
        <v>8657.5</v>
      </c>
      <c r="F484" s="41">
        <f t="shared" si="133"/>
        <v>14357.5</v>
      </c>
    </row>
    <row r="485" spans="1:6" ht="44.25" customHeight="1">
      <c r="A485" s="21" t="s">
        <v>528</v>
      </c>
      <c r="B485" s="16"/>
      <c r="C485" s="98" t="s">
        <v>653</v>
      </c>
      <c r="D485" s="41">
        <f>D486+D488</f>
        <v>17543.8</v>
      </c>
      <c r="E485" s="41">
        <f t="shared" ref="E485:F485" si="134">E486+E488</f>
        <v>8657.5</v>
      </c>
      <c r="F485" s="41">
        <f t="shared" si="134"/>
        <v>14357.5</v>
      </c>
    </row>
    <row r="486" spans="1:6" ht="31.5" customHeight="1">
      <c r="A486" s="21" t="s">
        <v>529</v>
      </c>
      <c r="B486" s="82"/>
      <c r="C486" s="98" t="s">
        <v>530</v>
      </c>
      <c r="D486" s="41">
        <f t="shared" ref="D486" si="135">D487</f>
        <v>9844</v>
      </c>
      <c r="E486" s="41">
        <f t="shared" ref="E486" si="136">E487</f>
        <v>3800</v>
      </c>
      <c r="F486" s="41">
        <f t="shared" ref="F486" si="137">F487</f>
        <v>9500</v>
      </c>
    </row>
    <row r="487" spans="1:6" ht="38.25">
      <c r="A487" s="21" t="s">
        <v>529</v>
      </c>
      <c r="B487" s="82" t="s">
        <v>211</v>
      </c>
      <c r="C487" s="98" t="s">
        <v>212</v>
      </c>
      <c r="D487" s="41">
        <v>9844</v>
      </c>
      <c r="E487" s="41">
        <v>3800</v>
      </c>
      <c r="F487" s="41">
        <v>9500</v>
      </c>
    </row>
    <row r="488" spans="1:6" ht="78.75" customHeight="1">
      <c r="A488" s="21" t="s">
        <v>684</v>
      </c>
      <c r="B488" s="82"/>
      <c r="C488" s="98" t="s">
        <v>685</v>
      </c>
      <c r="D488" s="41">
        <f>D489</f>
        <v>7699.8</v>
      </c>
      <c r="E488" s="41">
        <f t="shared" ref="E488:F488" si="138">E489</f>
        <v>4857.5</v>
      </c>
      <c r="F488" s="41">
        <f t="shared" si="138"/>
        <v>4857.5</v>
      </c>
    </row>
    <row r="489" spans="1:6">
      <c r="A489" s="21" t="s">
        <v>684</v>
      </c>
      <c r="B489" s="21" t="s">
        <v>225</v>
      </c>
      <c r="C489" s="98" t="s">
        <v>224</v>
      </c>
      <c r="D489" s="41">
        <v>7699.8</v>
      </c>
      <c r="E489" s="41">
        <v>4857.5</v>
      </c>
      <c r="F489" s="41">
        <v>4857.5</v>
      </c>
    </row>
    <row r="490" spans="1:6" ht="77.25">
      <c r="A490" s="73" t="s">
        <v>35</v>
      </c>
      <c r="B490" s="3"/>
      <c r="C490" s="141" t="s">
        <v>589</v>
      </c>
      <c r="D490" s="59">
        <f>D491+D503</f>
        <v>26212.2</v>
      </c>
      <c r="E490" s="59">
        <f>E491+E503</f>
        <v>8441.7999999999993</v>
      </c>
      <c r="F490" s="59">
        <f>F491+F503</f>
        <v>10298.9</v>
      </c>
    </row>
    <row r="491" spans="1:6" ht="26.25">
      <c r="A491" s="52" t="s">
        <v>36</v>
      </c>
      <c r="B491" s="3"/>
      <c r="C491" s="46" t="s">
        <v>83</v>
      </c>
      <c r="D491" s="41">
        <f>D492+D497+D500</f>
        <v>23185.9</v>
      </c>
      <c r="E491" s="41">
        <f>E492+E497+E500</f>
        <v>5465.5</v>
      </c>
      <c r="F491" s="41">
        <f>F492+F497+F500</f>
        <v>7322.5999999999995</v>
      </c>
    </row>
    <row r="492" spans="1:6" ht="26.25">
      <c r="A492" s="21" t="s">
        <v>275</v>
      </c>
      <c r="B492" s="3"/>
      <c r="C492" s="104" t="s">
        <v>276</v>
      </c>
      <c r="D492" s="41">
        <f>D493+D495</f>
        <v>3623</v>
      </c>
      <c r="E492" s="41">
        <f t="shared" ref="E492:F492" si="139">E493+E495</f>
        <v>905.8</v>
      </c>
      <c r="F492" s="41">
        <f t="shared" si="139"/>
        <v>1086.9000000000001</v>
      </c>
    </row>
    <row r="493" spans="1:6" ht="39">
      <c r="A493" s="21" t="s">
        <v>305</v>
      </c>
      <c r="B493" s="3"/>
      <c r="C493" s="128" t="s">
        <v>202</v>
      </c>
      <c r="D493" s="41">
        <f t="shared" ref="D493:F493" si="140">D494</f>
        <v>724.6</v>
      </c>
      <c r="E493" s="41">
        <f t="shared" si="140"/>
        <v>905.8</v>
      </c>
      <c r="F493" s="41">
        <f t="shared" si="140"/>
        <v>1086.9000000000001</v>
      </c>
    </row>
    <row r="494" spans="1:6">
      <c r="A494" s="21" t="s">
        <v>305</v>
      </c>
      <c r="B494" s="82" t="s">
        <v>248</v>
      </c>
      <c r="C494" s="102" t="s">
        <v>247</v>
      </c>
      <c r="D494" s="41">
        <v>724.6</v>
      </c>
      <c r="E494" s="41">
        <v>905.8</v>
      </c>
      <c r="F494" s="41">
        <v>1086.9000000000001</v>
      </c>
    </row>
    <row r="495" spans="1:6" s="220" customFormat="1" ht="38.25">
      <c r="A495" s="21" t="s">
        <v>739</v>
      </c>
      <c r="B495" s="82"/>
      <c r="C495" s="124" t="s">
        <v>740</v>
      </c>
      <c r="D495" s="41">
        <f>D496</f>
        <v>2898.4</v>
      </c>
      <c r="E495" s="41">
        <f t="shared" ref="E495:F495" si="141">E496</f>
        <v>0</v>
      </c>
      <c r="F495" s="41">
        <f t="shared" si="141"/>
        <v>0</v>
      </c>
    </row>
    <row r="496" spans="1:6" s="220" customFormat="1">
      <c r="A496" s="21" t="s">
        <v>739</v>
      </c>
      <c r="B496" s="82" t="s">
        <v>248</v>
      </c>
      <c r="C496" s="102" t="s">
        <v>247</v>
      </c>
      <c r="D496" s="41">
        <v>2898.4</v>
      </c>
      <c r="E496" s="41">
        <v>0</v>
      </c>
      <c r="F496" s="41">
        <v>0</v>
      </c>
    </row>
    <row r="497" spans="1:6" ht="76.5">
      <c r="A497" s="21" t="s">
        <v>277</v>
      </c>
      <c r="B497" s="35"/>
      <c r="C497" s="97" t="s">
        <v>564</v>
      </c>
      <c r="D497" s="39">
        <f>D498</f>
        <v>5072.3</v>
      </c>
      <c r="E497" s="39">
        <f t="shared" ref="E497:F497" si="142">E498</f>
        <v>1690.8</v>
      </c>
      <c r="F497" s="39">
        <f t="shared" si="142"/>
        <v>3381.5</v>
      </c>
    </row>
    <row r="498" spans="1:6" ht="51">
      <c r="A498" s="79" t="s">
        <v>730</v>
      </c>
      <c r="B498" s="16"/>
      <c r="C498" s="98" t="s">
        <v>168</v>
      </c>
      <c r="D498" s="39">
        <f>D499</f>
        <v>5072.3</v>
      </c>
      <c r="E498" s="39">
        <f>E499</f>
        <v>1690.8</v>
      </c>
      <c r="F498" s="39">
        <f>F499</f>
        <v>3381.5</v>
      </c>
    </row>
    <row r="499" spans="1:6">
      <c r="A499" s="79" t="s">
        <v>730</v>
      </c>
      <c r="B499" s="82" t="s">
        <v>248</v>
      </c>
      <c r="C499" s="102" t="s">
        <v>247</v>
      </c>
      <c r="D499" s="39">
        <v>5072.3</v>
      </c>
      <c r="E499" s="39">
        <v>1690.8</v>
      </c>
      <c r="F499" s="39">
        <v>3381.5</v>
      </c>
    </row>
    <row r="500" spans="1:6" ht="25.5">
      <c r="A500" s="21" t="s">
        <v>300</v>
      </c>
      <c r="B500" s="82"/>
      <c r="C500" s="104" t="s">
        <v>331</v>
      </c>
      <c r="D500" s="41">
        <f t="shared" ref="D500:F501" si="143">D501</f>
        <v>14490.6</v>
      </c>
      <c r="E500" s="41">
        <f t="shared" si="143"/>
        <v>2868.9</v>
      </c>
      <c r="F500" s="41">
        <f t="shared" si="143"/>
        <v>2854.2</v>
      </c>
    </row>
    <row r="501" spans="1:6" ht="51">
      <c r="A501" s="74" t="s">
        <v>330</v>
      </c>
      <c r="B501" s="16"/>
      <c r="C501" s="98" t="s">
        <v>317</v>
      </c>
      <c r="D501" s="94">
        <f t="shared" si="143"/>
        <v>14490.6</v>
      </c>
      <c r="E501" s="94">
        <f t="shared" si="143"/>
        <v>2868.9</v>
      </c>
      <c r="F501" s="94">
        <f t="shared" si="143"/>
        <v>2854.2</v>
      </c>
    </row>
    <row r="502" spans="1:6" ht="26.25" customHeight="1">
      <c r="A502" s="74" t="s">
        <v>330</v>
      </c>
      <c r="B502" s="82" t="s">
        <v>260</v>
      </c>
      <c r="C502" s="98" t="s">
        <v>249</v>
      </c>
      <c r="D502" s="94">
        <f>2854.2+11592.5+43.9</f>
        <v>14490.6</v>
      </c>
      <c r="E502" s="94">
        <v>2868.9</v>
      </c>
      <c r="F502" s="94">
        <v>2854.2</v>
      </c>
    </row>
    <row r="503" spans="1:6" ht="25.5">
      <c r="A503" s="52" t="s">
        <v>37</v>
      </c>
      <c r="B503" s="16"/>
      <c r="C503" s="46" t="s">
        <v>80</v>
      </c>
      <c r="D503" s="93">
        <f>D504+D507</f>
        <v>3026.3</v>
      </c>
      <c r="E503" s="93">
        <f>E504+E507</f>
        <v>2976.3</v>
      </c>
      <c r="F503" s="93">
        <f>F504+F507</f>
        <v>2976.3</v>
      </c>
    </row>
    <row r="504" spans="1:6" ht="51">
      <c r="A504" s="21" t="s">
        <v>531</v>
      </c>
      <c r="B504" s="16"/>
      <c r="C504" s="104" t="s">
        <v>301</v>
      </c>
      <c r="D504" s="41">
        <f t="shared" ref="D504:F505" si="144">D505</f>
        <v>688</v>
      </c>
      <c r="E504" s="41">
        <f t="shared" si="144"/>
        <v>638</v>
      </c>
      <c r="F504" s="41">
        <f t="shared" si="144"/>
        <v>638</v>
      </c>
    </row>
    <row r="505" spans="1:6" ht="51">
      <c r="A505" s="79">
        <v>1320127100</v>
      </c>
      <c r="B505" s="16"/>
      <c r="C505" s="98" t="s">
        <v>3</v>
      </c>
      <c r="D505" s="41">
        <f t="shared" si="144"/>
        <v>688</v>
      </c>
      <c r="E505" s="41">
        <f t="shared" si="144"/>
        <v>638</v>
      </c>
      <c r="F505" s="41">
        <f t="shared" si="144"/>
        <v>638</v>
      </c>
    </row>
    <row r="506" spans="1:6" ht="63.75">
      <c r="A506" s="79">
        <v>1320127100</v>
      </c>
      <c r="B506" s="16" t="s">
        <v>19</v>
      </c>
      <c r="C506" s="99" t="s">
        <v>360</v>
      </c>
      <c r="D506" s="41">
        <v>688</v>
      </c>
      <c r="E506" s="41">
        <v>638</v>
      </c>
      <c r="F506" s="41">
        <v>638</v>
      </c>
    </row>
    <row r="507" spans="1:6" ht="39">
      <c r="A507" s="21" t="s">
        <v>278</v>
      </c>
      <c r="B507" s="3"/>
      <c r="C507" s="104" t="s">
        <v>651</v>
      </c>
      <c r="D507" s="39">
        <f t="shared" ref="D507:F508" si="145">D508</f>
        <v>2338.3000000000002</v>
      </c>
      <c r="E507" s="39">
        <f t="shared" si="145"/>
        <v>2338.3000000000002</v>
      </c>
      <c r="F507" s="39">
        <f t="shared" si="145"/>
        <v>2338.3000000000002</v>
      </c>
    </row>
    <row r="508" spans="1:6" ht="26.25">
      <c r="A508" s="79">
        <v>1320225100</v>
      </c>
      <c r="B508" s="3"/>
      <c r="C508" s="99" t="s">
        <v>362</v>
      </c>
      <c r="D508" s="41">
        <f t="shared" si="145"/>
        <v>2338.3000000000002</v>
      </c>
      <c r="E508" s="41">
        <f t="shared" si="145"/>
        <v>2338.3000000000002</v>
      </c>
      <c r="F508" s="41">
        <f t="shared" si="145"/>
        <v>2338.3000000000002</v>
      </c>
    </row>
    <row r="509" spans="1:6" ht="25.5">
      <c r="A509" s="79">
        <v>1320225100</v>
      </c>
      <c r="B509" s="82" t="s">
        <v>279</v>
      </c>
      <c r="C509" s="98" t="s">
        <v>280</v>
      </c>
      <c r="D509" s="39">
        <v>2338.3000000000002</v>
      </c>
      <c r="E509" s="39">
        <v>2338.3000000000002</v>
      </c>
      <c r="F509" s="39">
        <v>2338.3000000000002</v>
      </c>
    </row>
    <row r="510" spans="1:6" ht="77.25" customHeight="1">
      <c r="A510" s="76">
        <v>1400000000</v>
      </c>
      <c r="B510" s="16"/>
      <c r="C510" s="141" t="s">
        <v>590</v>
      </c>
      <c r="D510" s="96">
        <f>D511</f>
        <v>127117.7</v>
      </c>
      <c r="E510" s="96">
        <f t="shared" ref="E510:F510" si="146">E511</f>
        <v>0</v>
      </c>
      <c r="F510" s="96">
        <f t="shared" si="146"/>
        <v>0</v>
      </c>
    </row>
    <row r="511" spans="1:6" ht="76.5">
      <c r="A511" s="75">
        <v>1410000000</v>
      </c>
      <c r="B511" s="16"/>
      <c r="C511" s="48" t="s">
        <v>216</v>
      </c>
      <c r="D511" s="93">
        <f>D512+D517</f>
        <v>127117.7</v>
      </c>
      <c r="E511" s="93">
        <f>E512+E517</f>
        <v>0</v>
      </c>
      <c r="F511" s="93">
        <f>F512+F517</f>
        <v>0</v>
      </c>
    </row>
    <row r="512" spans="1:6" ht="89.25">
      <c r="A512" s="74">
        <v>1410200000</v>
      </c>
      <c r="B512" s="16"/>
      <c r="C512" s="98" t="s">
        <v>363</v>
      </c>
      <c r="D512" s="41">
        <f>D513+D515</f>
        <v>19594.5</v>
      </c>
      <c r="E512" s="41">
        <f t="shared" ref="E512:F512" si="147">E513+E515</f>
        <v>0</v>
      </c>
      <c r="F512" s="41">
        <f t="shared" si="147"/>
        <v>0</v>
      </c>
    </row>
    <row r="513" spans="1:6" ht="38.25">
      <c r="A513" s="74">
        <v>1410223125</v>
      </c>
      <c r="B513" s="82"/>
      <c r="C513" s="98" t="s">
        <v>643</v>
      </c>
      <c r="D513" s="41">
        <f>D514</f>
        <v>676.30000000000007</v>
      </c>
      <c r="E513" s="41">
        <f>E514</f>
        <v>0</v>
      </c>
      <c r="F513" s="41">
        <f>F514</f>
        <v>0</v>
      </c>
    </row>
    <row r="514" spans="1:6" ht="38.25">
      <c r="A514" s="74">
        <v>1410223125</v>
      </c>
      <c r="B514" s="82" t="s">
        <v>211</v>
      </c>
      <c r="C514" s="98" t="s">
        <v>212</v>
      </c>
      <c r="D514" s="41">
        <f>685.6-9.3</f>
        <v>676.30000000000007</v>
      </c>
      <c r="E514" s="41">
        <v>0</v>
      </c>
      <c r="F514" s="41">
        <v>0</v>
      </c>
    </row>
    <row r="515" spans="1:6" ht="25.5">
      <c r="A515" s="74">
        <v>1410223130</v>
      </c>
      <c r="B515" s="82"/>
      <c r="C515" s="108" t="s">
        <v>644</v>
      </c>
      <c r="D515" s="41">
        <f>D516</f>
        <v>18918.2</v>
      </c>
      <c r="E515" s="41">
        <f t="shared" ref="E515:F515" si="148">E516</f>
        <v>0</v>
      </c>
      <c r="F515" s="41">
        <f t="shared" si="148"/>
        <v>0</v>
      </c>
    </row>
    <row r="516" spans="1:6" ht="38.25">
      <c r="A516" s="74">
        <v>1410223130</v>
      </c>
      <c r="B516" s="82" t="s">
        <v>211</v>
      </c>
      <c r="C516" s="98" t="s">
        <v>212</v>
      </c>
      <c r="D516" s="41">
        <f>14930.6-930.6+4918.2</f>
        <v>18918.2</v>
      </c>
      <c r="E516" s="41">
        <v>0</v>
      </c>
      <c r="F516" s="41">
        <v>0</v>
      </c>
    </row>
    <row r="517" spans="1:6" ht="51">
      <c r="A517" s="74" t="s">
        <v>376</v>
      </c>
      <c r="B517" s="82"/>
      <c r="C517" s="98" t="s">
        <v>377</v>
      </c>
      <c r="D517" s="41">
        <f>D518+D520</f>
        <v>107523.2</v>
      </c>
      <c r="E517" s="41">
        <f t="shared" ref="E517:F517" si="149">E518</f>
        <v>0</v>
      </c>
      <c r="F517" s="41">
        <f t="shared" si="149"/>
        <v>0</v>
      </c>
    </row>
    <row r="518" spans="1:6" ht="25.5">
      <c r="A518" s="74" t="s">
        <v>349</v>
      </c>
      <c r="B518" s="16"/>
      <c r="C518" s="98" t="s">
        <v>316</v>
      </c>
      <c r="D518" s="41">
        <f>D519</f>
        <v>13527.6</v>
      </c>
      <c r="E518" s="41">
        <f>E519</f>
        <v>0</v>
      </c>
      <c r="F518" s="41">
        <f>F519</f>
        <v>0</v>
      </c>
    </row>
    <row r="519" spans="1:6" ht="38.25">
      <c r="A519" s="74" t="s">
        <v>349</v>
      </c>
      <c r="B519" s="82" t="s">
        <v>211</v>
      </c>
      <c r="C519" s="98" t="s">
        <v>212</v>
      </c>
      <c r="D519" s="41">
        <v>13527.6</v>
      </c>
      <c r="E519" s="41">
        <v>0</v>
      </c>
      <c r="F519" s="41">
        <v>0</v>
      </c>
    </row>
    <row r="520" spans="1:6" s="173" customFormat="1" ht="51">
      <c r="A520" s="178" t="s">
        <v>671</v>
      </c>
      <c r="B520" s="179"/>
      <c r="C520" s="169" t="s">
        <v>672</v>
      </c>
      <c r="D520" s="180">
        <f>D521</f>
        <v>93995.599999999991</v>
      </c>
      <c r="E520" s="180">
        <f>E521</f>
        <v>0</v>
      </c>
      <c r="F520" s="180">
        <f>F521</f>
        <v>0</v>
      </c>
    </row>
    <row r="521" spans="1:6" s="173" customFormat="1" ht="38.25">
      <c r="A521" s="178" t="s">
        <v>671</v>
      </c>
      <c r="B521" s="181" t="s">
        <v>211</v>
      </c>
      <c r="C521" s="169" t="s">
        <v>212</v>
      </c>
      <c r="D521" s="180">
        <f>93055.7+939.9</f>
        <v>93995.599999999991</v>
      </c>
      <c r="E521" s="180">
        <v>0</v>
      </c>
      <c r="F521" s="180">
        <v>0</v>
      </c>
    </row>
    <row r="522" spans="1:6" ht="116.25" customHeight="1">
      <c r="A522" s="73" t="s">
        <v>544</v>
      </c>
      <c r="B522" s="82"/>
      <c r="C522" s="141" t="s">
        <v>591</v>
      </c>
      <c r="D522" s="96">
        <f>D523</f>
        <v>10825.9</v>
      </c>
      <c r="E522" s="96">
        <f>E523</f>
        <v>300</v>
      </c>
      <c r="F522" s="96">
        <f>F523</f>
        <v>300</v>
      </c>
    </row>
    <row r="523" spans="1:6" ht="51">
      <c r="A523" s="140">
        <v>1510000000</v>
      </c>
      <c r="B523" s="82"/>
      <c r="C523" s="48" t="s">
        <v>361</v>
      </c>
      <c r="D523" s="41">
        <f>D524</f>
        <v>10825.9</v>
      </c>
      <c r="E523" s="41">
        <f t="shared" ref="E523:F523" si="150">E524</f>
        <v>300</v>
      </c>
      <c r="F523" s="41">
        <f t="shared" si="150"/>
        <v>300</v>
      </c>
    </row>
    <row r="524" spans="1:6" ht="51">
      <c r="A524" s="129">
        <v>1510300000</v>
      </c>
      <c r="B524" s="82"/>
      <c r="C524" s="98" t="s">
        <v>545</v>
      </c>
      <c r="D524" s="41">
        <f>D525+D527+D529</f>
        <v>10825.9</v>
      </c>
      <c r="E524" s="41">
        <f t="shared" ref="E524:F524" si="151">E525+E527+E529</f>
        <v>300</v>
      </c>
      <c r="F524" s="41">
        <f t="shared" si="151"/>
        <v>300</v>
      </c>
    </row>
    <row r="525" spans="1:6" s="234" customFormat="1" ht="51">
      <c r="A525" s="225" t="s">
        <v>775</v>
      </c>
      <c r="B525" s="82"/>
      <c r="C525" s="207" t="s">
        <v>776</v>
      </c>
      <c r="D525" s="41">
        <f>D526</f>
        <v>0</v>
      </c>
      <c r="E525" s="41">
        <f t="shared" ref="E525:F525" si="152">E526</f>
        <v>300</v>
      </c>
      <c r="F525" s="41">
        <f t="shared" si="152"/>
        <v>300</v>
      </c>
    </row>
    <row r="526" spans="1:6" s="234" customFormat="1" ht="38.25">
      <c r="A526" s="225" t="s">
        <v>775</v>
      </c>
      <c r="B526" s="82" t="s">
        <v>211</v>
      </c>
      <c r="C526" s="207" t="s">
        <v>212</v>
      </c>
      <c r="D526" s="41">
        <v>0</v>
      </c>
      <c r="E526" s="41">
        <v>300</v>
      </c>
      <c r="F526" s="41">
        <v>300</v>
      </c>
    </row>
    <row r="527" spans="1:6" ht="25.5">
      <c r="A527" s="225" t="s">
        <v>737</v>
      </c>
      <c r="B527" s="223"/>
      <c r="C527" s="226" t="s">
        <v>738</v>
      </c>
      <c r="D527" s="227">
        <f>D528</f>
        <v>7825.9</v>
      </c>
      <c r="E527" s="227">
        <f t="shared" ref="E527:F527" si="153">E528</f>
        <v>0</v>
      </c>
      <c r="F527" s="227">
        <f t="shared" si="153"/>
        <v>0</v>
      </c>
    </row>
    <row r="528" spans="1:6" ht="38.25">
      <c r="A528" s="225" t="s">
        <v>737</v>
      </c>
      <c r="B528" s="223" t="s">
        <v>211</v>
      </c>
      <c r="C528" s="226" t="s">
        <v>212</v>
      </c>
      <c r="D528" s="227">
        <f>1089.6+6736.3</f>
        <v>7825.9</v>
      </c>
      <c r="E528" s="227">
        <v>0</v>
      </c>
      <c r="F528" s="227">
        <v>0</v>
      </c>
    </row>
    <row r="529" spans="1:7" s="217" customFormat="1" ht="25.5">
      <c r="A529" s="225">
        <v>1510319024</v>
      </c>
      <c r="B529" s="223"/>
      <c r="C529" s="226" t="s">
        <v>738</v>
      </c>
      <c r="D529" s="227">
        <f>D530</f>
        <v>3000</v>
      </c>
      <c r="E529" s="227">
        <f t="shared" ref="E529:F529" si="154">E530</f>
        <v>0</v>
      </c>
      <c r="F529" s="227">
        <f t="shared" si="154"/>
        <v>0</v>
      </c>
    </row>
    <row r="530" spans="1:7" s="217" customFormat="1" ht="38.25">
      <c r="A530" s="225">
        <v>1510319024</v>
      </c>
      <c r="B530" s="223" t="s">
        <v>211</v>
      </c>
      <c r="C530" s="226" t="s">
        <v>212</v>
      </c>
      <c r="D530" s="227">
        <v>3000</v>
      </c>
      <c r="E530" s="227">
        <v>0</v>
      </c>
      <c r="F530" s="227">
        <v>0</v>
      </c>
    </row>
    <row r="531" spans="1:7" ht="80.25" customHeight="1">
      <c r="A531" s="73" t="s">
        <v>227</v>
      </c>
      <c r="B531" s="16"/>
      <c r="C531" s="64" t="s">
        <v>592</v>
      </c>
      <c r="D531" s="59">
        <f t="shared" ref="D531:F531" si="155">D532</f>
        <v>4945.8999999999996</v>
      </c>
      <c r="E531" s="59">
        <f t="shared" si="155"/>
        <v>6914.2999999999993</v>
      </c>
      <c r="F531" s="59">
        <f t="shared" si="155"/>
        <v>4697.2</v>
      </c>
      <c r="G531" s="103"/>
    </row>
    <row r="532" spans="1:7" ht="38.25">
      <c r="A532" s="52" t="s">
        <v>228</v>
      </c>
      <c r="B532" s="47"/>
      <c r="C532" s="48" t="s">
        <v>229</v>
      </c>
      <c r="D532" s="93">
        <f>D533+D546</f>
        <v>4945.8999999999996</v>
      </c>
      <c r="E532" s="93">
        <f>E533+E546</f>
        <v>6914.2999999999993</v>
      </c>
      <c r="F532" s="93">
        <f>F533+F546</f>
        <v>4697.2</v>
      </c>
      <c r="G532" s="103"/>
    </row>
    <row r="533" spans="1:7" ht="38.25">
      <c r="A533" s="21" t="s">
        <v>230</v>
      </c>
      <c r="B533" s="82"/>
      <c r="C533" s="98" t="s">
        <v>231</v>
      </c>
      <c r="D533" s="41">
        <f>D534+D536+D538+D540+D542+D544</f>
        <v>1000</v>
      </c>
      <c r="E533" s="41">
        <f t="shared" ref="E533:F533" si="156">E534+E536+E538+E540+E542+E544</f>
        <v>2810.6</v>
      </c>
      <c r="F533" s="41">
        <f t="shared" si="156"/>
        <v>429.4</v>
      </c>
      <c r="G533" s="103"/>
    </row>
    <row r="534" spans="1:7" ht="38.25">
      <c r="A534" s="21" t="s">
        <v>534</v>
      </c>
      <c r="B534" s="82"/>
      <c r="C534" s="98" t="s">
        <v>339</v>
      </c>
      <c r="D534" s="41">
        <f>D535</f>
        <v>0</v>
      </c>
      <c r="E534" s="41">
        <f>E535</f>
        <v>2381.1999999999998</v>
      </c>
      <c r="F534" s="41">
        <f>F535</f>
        <v>0</v>
      </c>
      <c r="G534" s="103"/>
    </row>
    <row r="535" spans="1:7" ht="38.25">
      <c r="A535" s="21" t="s">
        <v>534</v>
      </c>
      <c r="B535" s="82" t="s">
        <v>211</v>
      </c>
      <c r="C535" s="98" t="s">
        <v>212</v>
      </c>
      <c r="D535" s="41">
        <v>0</v>
      </c>
      <c r="E535" s="41">
        <v>2381.1999999999998</v>
      </c>
      <c r="F535" s="41">
        <v>0</v>
      </c>
    </row>
    <row r="536" spans="1:7" s="194" customFormat="1" ht="25.5">
      <c r="A536" s="21" t="s">
        <v>698</v>
      </c>
      <c r="B536" s="195"/>
      <c r="C536" s="169" t="s">
        <v>699</v>
      </c>
      <c r="D536" s="41">
        <f>D537</f>
        <v>0</v>
      </c>
      <c r="E536" s="41">
        <f t="shared" ref="E536:F536" si="157">E537</f>
        <v>0</v>
      </c>
      <c r="F536" s="41">
        <f t="shared" si="157"/>
        <v>429.4</v>
      </c>
    </row>
    <row r="537" spans="1:7" s="194" customFormat="1" ht="38.25">
      <c r="A537" s="21" t="s">
        <v>698</v>
      </c>
      <c r="B537" s="195" t="s">
        <v>211</v>
      </c>
      <c r="C537" s="169" t="s">
        <v>212</v>
      </c>
      <c r="D537" s="41">
        <v>0</v>
      </c>
      <c r="E537" s="41">
        <v>0</v>
      </c>
      <c r="F537" s="41">
        <v>429.4</v>
      </c>
    </row>
    <row r="538" spans="1:7">
      <c r="A538" s="21" t="s">
        <v>535</v>
      </c>
      <c r="B538" s="16"/>
      <c r="C538" s="98" t="s">
        <v>329</v>
      </c>
      <c r="D538" s="41">
        <f>D539</f>
        <v>400</v>
      </c>
      <c r="E538" s="41">
        <f>E539</f>
        <v>400</v>
      </c>
      <c r="F538" s="41">
        <f>F539</f>
        <v>0</v>
      </c>
    </row>
    <row r="539" spans="1:7" ht="38.25">
      <c r="A539" s="21" t="s">
        <v>535</v>
      </c>
      <c r="B539" s="82" t="s">
        <v>211</v>
      </c>
      <c r="C539" s="98" t="s">
        <v>212</v>
      </c>
      <c r="D539" s="41">
        <v>400</v>
      </c>
      <c r="E539" s="41">
        <v>400</v>
      </c>
      <c r="F539" s="41">
        <v>0</v>
      </c>
    </row>
    <row r="540" spans="1:7" ht="38.25">
      <c r="A540" s="21" t="s">
        <v>536</v>
      </c>
      <c r="B540" s="16"/>
      <c r="C540" s="98" t="s">
        <v>357</v>
      </c>
      <c r="D540" s="94">
        <f>D541</f>
        <v>0</v>
      </c>
      <c r="E540" s="94">
        <f>E541</f>
        <v>23.4</v>
      </c>
      <c r="F540" s="94">
        <f>F541</f>
        <v>0</v>
      </c>
    </row>
    <row r="541" spans="1:7" ht="38.25">
      <c r="A541" s="21" t="s">
        <v>536</v>
      </c>
      <c r="B541" s="82" t="s">
        <v>211</v>
      </c>
      <c r="C541" s="98" t="s">
        <v>212</v>
      </c>
      <c r="D541" s="41">
        <v>0</v>
      </c>
      <c r="E541" s="41">
        <v>23.4</v>
      </c>
      <c r="F541" s="41">
        <v>0</v>
      </c>
    </row>
    <row r="542" spans="1:7" ht="25.5">
      <c r="A542" s="21" t="s">
        <v>537</v>
      </c>
      <c r="B542" s="16"/>
      <c r="C542" s="98" t="s">
        <v>358</v>
      </c>
      <c r="D542" s="94">
        <f>D543</f>
        <v>0</v>
      </c>
      <c r="E542" s="94">
        <f>E543</f>
        <v>6</v>
      </c>
      <c r="F542" s="94">
        <f>F543</f>
        <v>0</v>
      </c>
    </row>
    <row r="543" spans="1:7" ht="38.25">
      <c r="A543" s="21" t="s">
        <v>537</v>
      </c>
      <c r="B543" s="82" t="s">
        <v>211</v>
      </c>
      <c r="C543" s="98" t="s">
        <v>212</v>
      </c>
      <c r="D543" s="41">
        <v>0</v>
      </c>
      <c r="E543" s="41">
        <v>6</v>
      </c>
      <c r="F543" s="41">
        <v>0</v>
      </c>
    </row>
    <row r="544" spans="1:7">
      <c r="A544" s="21" t="s">
        <v>634</v>
      </c>
      <c r="B544" s="82"/>
      <c r="C544" s="98" t="s">
        <v>602</v>
      </c>
      <c r="D544" s="41">
        <f>D545</f>
        <v>600</v>
      </c>
      <c r="E544" s="41">
        <f t="shared" ref="E544:F544" si="158">E545</f>
        <v>0</v>
      </c>
      <c r="F544" s="41">
        <f t="shared" si="158"/>
        <v>0</v>
      </c>
    </row>
    <row r="545" spans="1:6" ht="38.25">
      <c r="A545" s="21" t="s">
        <v>634</v>
      </c>
      <c r="B545" s="82" t="s">
        <v>211</v>
      </c>
      <c r="C545" s="98" t="s">
        <v>212</v>
      </c>
      <c r="D545" s="41">
        <v>600</v>
      </c>
      <c r="E545" s="41">
        <v>0</v>
      </c>
      <c r="F545" s="41">
        <v>0</v>
      </c>
    </row>
    <row r="546" spans="1:6" ht="53.25" customHeight="1">
      <c r="A546" s="51" t="s">
        <v>532</v>
      </c>
      <c r="B546" s="82"/>
      <c r="C546" s="98" t="s">
        <v>533</v>
      </c>
      <c r="D546" s="41">
        <f>D547+D549</f>
        <v>3945.9</v>
      </c>
      <c r="E546" s="41">
        <f t="shared" ref="E546:F546" si="159">E547+E549</f>
        <v>4103.7</v>
      </c>
      <c r="F546" s="41">
        <f t="shared" si="159"/>
        <v>4267.8</v>
      </c>
    </row>
    <row r="547" spans="1:6" ht="38.25">
      <c r="A547" s="51" t="s">
        <v>353</v>
      </c>
      <c r="B547" s="82"/>
      <c r="C547" s="98" t="s">
        <v>350</v>
      </c>
      <c r="D547" s="41">
        <f>D548</f>
        <v>394.6</v>
      </c>
      <c r="E547" s="41">
        <f>E548</f>
        <v>410.4</v>
      </c>
      <c r="F547" s="41">
        <f>F548</f>
        <v>426.8</v>
      </c>
    </row>
    <row r="548" spans="1:6" ht="38.25">
      <c r="A548" s="51" t="s">
        <v>353</v>
      </c>
      <c r="B548" s="82" t="s">
        <v>211</v>
      </c>
      <c r="C548" s="98" t="s">
        <v>212</v>
      </c>
      <c r="D548" s="39">
        <v>394.6</v>
      </c>
      <c r="E548" s="39">
        <v>410.4</v>
      </c>
      <c r="F548" s="39">
        <v>426.8</v>
      </c>
    </row>
    <row r="549" spans="1:6" ht="51">
      <c r="A549" s="51" t="s">
        <v>354</v>
      </c>
      <c r="B549" s="82"/>
      <c r="C549" s="98" t="s">
        <v>348</v>
      </c>
      <c r="D549" s="41">
        <f>D550</f>
        <v>3551.3</v>
      </c>
      <c r="E549" s="41">
        <f>E550</f>
        <v>3693.3</v>
      </c>
      <c r="F549" s="41">
        <f>F550</f>
        <v>3841</v>
      </c>
    </row>
    <row r="550" spans="1:6" ht="38.25">
      <c r="A550" s="51" t="s">
        <v>354</v>
      </c>
      <c r="B550" s="82" t="s">
        <v>211</v>
      </c>
      <c r="C550" s="98" t="s">
        <v>212</v>
      </c>
      <c r="D550" s="41">
        <v>3551.3</v>
      </c>
      <c r="E550" s="41">
        <v>3693.3</v>
      </c>
      <c r="F550" s="41">
        <v>3841</v>
      </c>
    </row>
    <row r="551" spans="1:6" ht="25.5">
      <c r="A551" s="83">
        <v>9900000000</v>
      </c>
      <c r="B551" s="73"/>
      <c r="C551" s="122" t="s">
        <v>145</v>
      </c>
      <c r="D551" s="96">
        <f>D552+D555+D565+D576+D589+D596</f>
        <v>141445.30000000002</v>
      </c>
      <c r="E551" s="96">
        <f>E552+E555+E565+E576+E589+E596</f>
        <v>126374.5</v>
      </c>
      <c r="F551" s="96">
        <f>F552+F555+F565+F576+F589+F596</f>
        <v>126469.8</v>
      </c>
    </row>
    <row r="552" spans="1:6">
      <c r="A552" s="79">
        <v>9920000000</v>
      </c>
      <c r="B552" s="73"/>
      <c r="C552" s="126" t="s">
        <v>5</v>
      </c>
      <c r="D552" s="39">
        <f t="shared" ref="D552:F552" si="160">D553</f>
        <v>500</v>
      </c>
      <c r="E552" s="39">
        <f t="shared" si="160"/>
        <v>500</v>
      </c>
      <c r="F552" s="39">
        <f t="shared" si="160"/>
        <v>500</v>
      </c>
    </row>
    <row r="553" spans="1:6" ht="16.5" customHeight="1">
      <c r="A553" s="79">
        <v>9920026100</v>
      </c>
      <c r="B553" s="21"/>
      <c r="C553" s="99" t="s">
        <v>11</v>
      </c>
      <c r="D553" s="39">
        <f>SUM(D554:D554)</f>
        <v>500</v>
      </c>
      <c r="E553" s="39">
        <f>SUM(E554:E554)</f>
        <v>500</v>
      </c>
      <c r="F553" s="39">
        <f>SUM(F554:F554)</f>
        <v>500</v>
      </c>
    </row>
    <row r="554" spans="1:6">
      <c r="A554" s="79">
        <v>9920026100</v>
      </c>
      <c r="B554" s="16" t="s">
        <v>84</v>
      </c>
      <c r="C554" s="98" t="s">
        <v>85</v>
      </c>
      <c r="D554" s="39">
        <v>500</v>
      </c>
      <c r="E554" s="39">
        <v>500</v>
      </c>
      <c r="F554" s="39">
        <v>500</v>
      </c>
    </row>
    <row r="555" spans="1:6" ht="25.5">
      <c r="A555" s="79">
        <v>9930000000</v>
      </c>
      <c r="B555" s="16"/>
      <c r="C555" s="22" t="s">
        <v>40</v>
      </c>
      <c r="D555" s="39">
        <f>D556+D558+D561+D563</f>
        <v>2171.6999999999998</v>
      </c>
      <c r="E555" s="39">
        <f>E556+E558+E561+E563</f>
        <v>2177.6999999999998</v>
      </c>
      <c r="F555" s="39">
        <f>F556+F558+F561+F563</f>
        <v>2273</v>
      </c>
    </row>
    <row r="556" spans="1:6" ht="63.75">
      <c r="A556" s="79">
        <v>9930010510</v>
      </c>
      <c r="B556" s="16"/>
      <c r="C556" s="99" t="s">
        <v>15</v>
      </c>
      <c r="D556" s="39">
        <f>D557</f>
        <v>478.1</v>
      </c>
      <c r="E556" s="39">
        <f t="shared" ref="E556:F556" si="161">E557</f>
        <v>481.7</v>
      </c>
      <c r="F556" s="39">
        <f t="shared" si="161"/>
        <v>485.5</v>
      </c>
    </row>
    <row r="557" spans="1:6" ht="25.5">
      <c r="A557" s="79">
        <v>9930010510</v>
      </c>
      <c r="B557" s="16" t="s">
        <v>62</v>
      </c>
      <c r="C557" s="102" t="s">
        <v>63</v>
      </c>
      <c r="D557" s="39">
        <v>478.1</v>
      </c>
      <c r="E557" s="39">
        <v>481.7</v>
      </c>
      <c r="F557" s="39">
        <v>485.5</v>
      </c>
    </row>
    <row r="558" spans="1:6" ht="38.25">
      <c r="A558" s="79">
        <v>9930010540</v>
      </c>
      <c r="B558" s="16"/>
      <c r="C558" s="99" t="s">
        <v>16</v>
      </c>
      <c r="D558" s="39">
        <f>D559+D560</f>
        <v>271.10000000000002</v>
      </c>
      <c r="E558" s="39">
        <f>E559+E560</f>
        <v>273.2</v>
      </c>
      <c r="F558" s="39">
        <f>F559+F560</f>
        <v>275.3</v>
      </c>
    </row>
    <row r="559" spans="1:6" ht="25.5">
      <c r="A559" s="79">
        <v>9930010540</v>
      </c>
      <c r="B559" s="16" t="s">
        <v>62</v>
      </c>
      <c r="C559" s="102" t="s">
        <v>63</v>
      </c>
      <c r="D559" s="39">
        <v>254.9</v>
      </c>
      <c r="E559" s="39">
        <v>254.9</v>
      </c>
      <c r="F559" s="39">
        <v>254.9</v>
      </c>
    </row>
    <row r="560" spans="1:6" ht="38.25">
      <c r="A560" s="79">
        <v>9930010540</v>
      </c>
      <c r="B560" s="82" t="s">
        <v>211</v>
      </c>
      <c r="C560" s="98" t="s">
        <v>212</v>
      </c>
      <c r="D560" s="39">
        <v>16.2</v>
      </c>
      <c r="E560" s="39">
        <v>18.3</v>
      </c>
      <c r="F560" s="39">
        <v>20.399999999999999</v>
      </c>
    </row>
    <row r="561" spans="1:9" ht="63.75">
      <c r="A561" s="79">
        <v>9930051200</v>
      </c>
      <c r="B561" s="72"/>
      <c r="C561" s="54" t="s">
        <v>281</v>
      </c>
      <c r="D561" s="107">
        <f t="shared" ref="D561:F561" si="162">D562</f>
        <v>8.3000000000000007</v>
      </c>
      <c r="E561" s="107">
        <f t="shared" si="162"/>
        <v>8.6</v>
      </c>
      <c r="F561" s="107">
        <f t="shared" si="162"/>
        <v>98</v>
      </c>
    </row>
    <row r="562" spans="1:9" ht="38.25">
      <c r="A562" s="79">
        <v>9930051200</v>
      </c>
      <c r="B562" s="82" t="s">
        <v>211</v>
      </c>
      <c r="C562" s="98" t="s">
        <v>212</v>
      </c>
      <c r="D562" s="107">
        <v>8.3000000000000007</v>
      </c>
      <c r="E562" s="107">
        <v>8.6</v>
      </c>
      <c r="F562" s="107">
        <v>98</v>
      </c>
    </row>
    <row r="563" spans="1:9" ht="38.25" customHeight="1">
      <c r="A563" s="79">
        <v>9930059302</v>
      </c>
      <c r="B563" s="16"/>
      <c r="C563" s="99" t="s">
        <v>364</v>
      </c>
      <c r="D563" s="39">
        <f>SUM(D564:D564)</f>
        <v>1414.2</v>
      </c>
      <c r="E563" s="39">
        <f>SUM(E564:E564)</f>
        <v>1414.2</v>
      </c>
      <c r="F563" s="39">
        <f>SUM(F564:F564)</f>
        <v>1414.2</v>
      </c>
    </row>
    <row r="564" spans="1:9" ht="25.5">
      <c r="A564" s="79">
        <v>9930059302</v>
      </c>
      <c r="B564" s="16" t="s">
        <v>62</v>
      </c>
      <c r="C564" s="55" t="s">
        <v>63</v>
      </c>
      <c r="D564" s="39">
        <v>1414.2</v>
      </c>
      <c r="E564" s="39">
        <v>1414.2</v>
      </c>
      <c r="F564" s="39">
        <v>1414.2</v>
      </c>
      <c r="I564" s="103"/>
    </row>
    <row r="565" spans="1:9" ht="25.5">
      <c r="A565" s="16" t="s">
        <v>24</v>
      </c>
      <c r="B565" s="16"/>
      <c r="C565" s="99" t="s">
        <v>38</v>
      </c>
      <c r="D565" s="39">
        <f>D566+D568+D572+D574</f>
        <v>7071.2</v>
      </c>
      <c r="E565" s="39">
        <f t="shared" ref="E565:F565" si="163">E566+E568+E572+E574</f>
        <v>1417</v>
      </c>
      <c r="F565" s="39">
        <f t="shared" si="163"/>
        <v>1417</v>
      </c>
    </row>
    <row r="566" spans="1:9" ht="38.25">
      <c r="A566" s="82" t="s">
        <v>572</v>
      </c>
      <c r="B566" s="16"/>
      <c r="C566" s="54" t="s">
        <v>570</v>
      </c>
      <c r="D566" s="41">
        <f>SUM(D567:D567)</f>
        <v>700</v>
      </c>
      <c r="E566" s="41">
        <f>SUM(E567:E567)</f>
        <v>0</v>
      </c>
      <c r="F566" s="41">
        <f>SUM(F567:F567)</f>
        <v>0</v>
      </c>
    </row>
    <row r="567" spans="1:9">
      <c r="A567" s="82" t="s">
        <v>572</v>
      </c>
      <c r="B567" s="21" t="s">
        <v>225</v>
      </c>
      <c r="C567" s="98" t="s">
        <v>224</v>
      </c>
      <c r="D567" s="39">
        <v>700</v>
      </c>
      <c r="E567" s="39">
        <v>0</v>
      </c>
      <c r="F567" s="39">
        <v>0</v>
      </c>
    </row>
    <row r="568" spans="1:9" ht="25.5">
      <c r="A568" s="82" t="s">
        <v>538</v>
      </c>
      <c r="B568" s="16"/>
      <c r="C568" s="22" t="s">
        <v>39</v>
      </c>
      <c r="D568" s="39">
        <f>SUM(D569:D571)</f>
        <v>6046.2</v>
      </c>
      <c r="E568" s="39">
        <f>SUM(E569:E571)</f>
        <v>1417</v>
      </c>
      <c r="F568" s="39">
        <f>SUM(F569:F571)</f>
        <v>1417</v>
      </c>
    </row>
    <row r="569" spans="1:9" ht="38.25">
      <c r="A569" s="82" t="s">
        <v>538</v>
      </c>
      <c r="B569" s="82" t="s">
        <v>211</v>
      </c>
      <c r="C569" s="98" t="s">
        <v>212</v>
      </c>
      <c r="D569" s="39">
        <v>286.2</v>
      </c>
      <c r="E569" s="39">
        <v>287</v>
      </c>
      <c r="F569" s="39">
        <v>287</v>
      </c>
    </row>
    <row r="570" spans="1:9">
      <c r="A570" s="82" t="s">
        <v>538</v>
      </c>
      <c r="B570" s="16" t="s">
        <v>81</v>
      </c>
      <c r="C570" s="98" t="s">
        <v>82</v>
      </c>
      <c r="D570" s="39">
        <v>528</v>
      </c>
      <c r="E570" s="39">
        <v>528</v>
      </c>
      <c r="F570" s="39">
        <v>528</v>
      </c>
    </row>
    <row r="571" spans="1:9">
      <c r="A571" s="82" t="s">
        <v>538</v>
      </c>
      <c r="B571" s="82" t="s">
        <v>131</v>
      </c>
      <c r="C571" s="98" t="s">
        <v>132</v>
      </c>
      <c r="D571" s="39">
        <f>602+4630</f>
        <v>5232</v>
      </c>
      <c r="E571" s="39">
        <v>602</v>
      </c>
      <c r="F571" s="39">
        <v>602</v>
      </c>
    </row>
    <row r="572" spans="1:9" ht="25.5">
      <c r="A572" s="143">
        <v>9940026500</v>
      </c>
      <c r="B572" s="1"/>
      <c r="C572" s="99" t="s">
        <v>606</v>
      </c>
      <c r="D572" s="39">
        <f>D573</f>
        <v>25</v>
      </c>
      <c r="E572" s="39">
        <f t="shared" ref="E572:F572" si="164">E573</f>
        <v>0</v>
      </c>
      <c r="F572" s="39">
        <f t="shared" si="164"/>
        <v>0</v>
      </c>
    </row>
    <row r="573" spans="1:9">
      <c r="A573" s="143">
        <v>9940026500</v>
      </c>
      <c r="B573" s="82" t="s">
        <v>607</v>
      </c>
      <c r="C573" s="1" t="s">
        <v>608</v>
      </c>
      <c r="D573" s="39">
        <v>25</v>
      </c>
      <c r="E573" s="39">
        <v>0</v>
      </c>
      <c r="F573" s="39">
        <v>0</v>
      </c>
    </row>
    <row r="574" spans="1:9" ht="38.25">
      <c r="A574" s="82" t="s">
        <v>571</v>
      </c>
      <c r="B574" s="16"/>
      <c r="C574" s="54" t="s">
        <v>570</v>
      </c>
      <c r="D574" s="41">
        <f>SUM(D575:D575)</f>
        <v>300</v>
      </c>
      <c r="E574" s="41">
        <f>SUM(E575:E575)</f>
        <v>0</v>
      </c>
      <c r="F574" s="41">
        <f>SUM(F575:F575)</f>
        <v>0</v>
      </c>
    </row>
    <row r="575" spans="1:9" ht="38.25">
      <c r="A575" s="82" t="s">
        <v>571</v>
      </c>
      <c r="B575" s="82" t="s">
        <v>211</v>
      </c>
      <c r="C575" s="98" t="s">
        <v>212</v>
      </c>
      <c r="D575" s="39">
        <v>300</v>
      </c>
      <c r="E575" s="39">
        <v>0</v>
      </c>
      <c r="F575" s="39">
        <v>0</v>
      </c>
    </row>
    <row r="576" spans="1:9">
      <c r="A576" s="82" t="s">
        <v>194</v>
      </c>
      <c r="B576" s="82"/>
      <c r="C576" s="98" t="s">
        <v>285</v>
      </c>
      <c r="D576" s="39">
        <f>D577+D581+D584</f>
        <v>53044.600000000006</v>
      </c>
      <c r="E576" s="39">
        <f>E577+E581+E584</f>
        <v>46088.100000000006</v>
      </c>
      <c r="F576" s="39">
        <f>F577+F581+F584</f>
        <v>46088.100000000006</v>
      </c>
    </row>
    <row r="577" spans="1:6" ht="51" customHeight="1">
      <c r="A577" s="21" t="s">
        <v>539</v>
      </c>
      <c r="B577" s="47"/>
      <c r="C577" s="54" t="s">
        <v>543</v>
      </c>
      <c r="D577" s="41">
        <f>SUM(D578:D580)</f>
        <v>7010</v>
      </c>
      <c r="E577" s="41">
        <f t="shared" ref="E577:F577" si="165">SUM(E578:E580)</f>
        <v>6772.4</v>
      </c>
      <c r="F577" s="41">
        <f t="shared" si="165"/>
        <v>6772.4</v>
      </c>
    </row>
    <row r="578" spans="1:6" ht="25.5">
      <c r="A578" s="21" t="s">
        <v>539</v>
      </c>
      <c r="B578" s="16" t="s">
        <v>64</v>
      </c>
      <c r="C578" s="102" t="s">
        <v>130</v>
      </c>
      <c r="D578" s="41">
        <f>6007.4+237.6</f>
        <v>6245</v>
      </c>
      <c r="E578" s="41">
        <v>6007.4</v>
      </c>
      <c r="F578" s="41">
        <v>6007.4</v>
      </c>
    </row>
    <row r="579" spans="1:6" ht="38.25">
      <c r="A579" s="21" t="s">
        <v>539</v>
      </c>
      <c r="B579" s="82" t="s">
        <v>211</v>
      </c>
      <c r="C579" s="98" t="s">
        <v>212</v>
      </c>
      <c r="D579" s="41">
        <v>760</v>
      </c>
      <c r="E579" s="41">
        <v>760</v>
      </c>
      <c r="F579" s="41">
        <v>760</v>
      </c>
    </row>
    <row r="580" spans="1:6">
      <c r="A580" s="21" t="s">
        <v>539</v>
      </c>
      <c r="B580" s="82" t="s">
        <v>131</v>
      </c>
      <c r="C580" s="98" t="s">
        <v>132</v>
      </c>
      <c r="D580" s="41">
        <v>5</v>
      </c>
      <c r="E580" s="41">
        <v>5</v>
      </c>
      <c r="F580" s="41">
        <v>5</v>
      </c>
    </row>
    <row r="581" spans="1:6" ht="38.25">
      <c r="A581" s="21" t="s">
        <v>540</v>
      </c>
      <c r="B581" s="47"/>
      <c r="C581" s="54" t="s">
        <v>284</v>
      </c>
      <c r="D581" s="41">
        <f>SUM(D582:D583)</f>
        <v>11238.800000000001</v>
      </c>
      <c r="E581" s="41">
        <f>SUM(E582:E583)</f>
        <v>10807.1</v>
      </c>
      <c r="F581" s="41">
        <f>SUM(F582:F583)</f>
        <v>10807.1</v>
      </c>
    </row>
    <row r="582" spans="1:6" ht="25.5">
      <c r="A582" s="21" t="s">
        <v>540</v>
      </c>
      <c r="B582" s="16" t="s">
        <v>64</v>
      </c>
      <c r="C582" s="102" t="s">
        <v>130</v>
      </c>
      <c r="D582" s="41">
        <f>10020.7+431.7</f>
        <v>10452.400000000001</v>
      </c>
      <c r="E582" s="41">
        <v>10020.700000000001</v>
      </c>
      <c r="F582" s="41">
        <v>10020.700000000001</v>
      </c>
    </row>
    <row r="583" spans="1:6" ht="38.25">
      <c r="A583" s="21" t="s">
        <v>540</v>
      </c>
      <c r="B583" s="82" t="s">
        <v>211</v>
      </c>
      <c r="C583" s="98" t="s">
        <v>212</v>
      </c>
      <c r="D583" s="41">
        <v>786.4</v>
      </c>
      <c r="E583" s="41">
        <v>786.4</v>
      </c>
      <c r="F583" s="41">
        <v>786.4</v>
      </c>
    </row>
    <row r="584" spans="1:6" ht="56.25" customHeight="1">
      <c r="A584" s="21" t="s">
        <v>542</v>
      </c>
      <c r="B584" s="47"/>
      <c r="C584" s="54" t="s">
        <v>541</v>
      </c>
      <c r="D584" s="41">
        <f>SUM(D585:D588)</f>
        <v>34795.800000000003</v>
      </c>
      <c r="E584" s="41">
        <f>SUM(E585:E588)</f>
        <v>28508.600000000002</v>
      </c>
      <c r="F584" s="41">
        <f>SUM(F585:F588)</f>
        <v>28508.600000000002</v>
      </c>
    </row>
    <row r="585" spans="1:6" ht="25.5">
      <c r="A585" s="21" t="s">
        <v>542</v>
      </c>
      <c r="B585" s="16" t="s">
        <v>64</v>
      </c>
      <c r="C585" s="102" t="s">
        <v>130</v>
      </c>
      <c r="D585" s="41">
        <f>11105.9+224.2-17.6</f>
        <v>11312.5</v>
      </c>
      <c r="E585" s="41">
        <v>11105.9</v>
      </c>
      <c r="F585" s="41">
        <v>11105.9</v>
      </c>
    </row>
    <row r="586" spans="1:6" ht="38.25">
      <c r="A586" s="21" t="s">
        <v>542</v>
      </c>
      <c r="B586" s="82" t="s">
        <v>211</v>
      </c>
      <c r="C586" s="98" t="s">
        <v>212</v>
      </c>
      <c r="D586" s="41">
        <f>17241.4+6103.5</f>
        <v>23344.9</v>
      </c>
      <c r="E586" s="41">
        <v>17281.900000000001</v>
      </c>
      <c r="F586" s="41">
        <v>17281.900000000001</v>
      </c>
    </row>
    <row r="587" spans="1:6" s="240" customFormat="1" ht="30.75" customHeight="1">
      <c r="A587" s="21" t="s">
        <v>542</v>
      </c>
      <c r="B587" s="82" t="s">
        <v>260</v>
      </c>
      <c r="C587" s="98" t="s">
        <v>249</v>
      </c>
      <c r="D587" s="41">
        <v>17.600000000000001</v>
      </c>
      <c r="E587" s="41">
        <v>0</v>
      </c>
      <c r="F587" s="41">
        <v>0</v>
      </c>
    </row>
    <row r="588" spans="1:6">
      <c r="A588" s="21" t="s">
        <v>542</v>
      </c>
      <c r="B588" s="82" t="s">
        <v>131</v>
      </c>
      <c r="C588" s="98" t="s">
        <v>132</v>
      </c>
      <c r="D588" s="41">
        <v>120.8</v>
      </c>
      <c r="E588" s="41">
        <v>120.8</v>
      </c>
      <c r="F588" s="41">
        <v>120.8</v>
      </c>
    </row>
    <row r="589" spans="1:6" ht="38.25">
      <c r="A589" s="105">
        <v>9980000000</v>
      </c>
      <c r="B589" s="106"/>
      <c r="C589" s="98" t="s">
        <v>29</v>
      </c>
      <c r="D589" s="107">
        <f>D590+D592</f>
        <v>72079.199999999997</v>
      </c>
      <c r="E589" s="107">
        <f t="shared" ref="E589:F589" si="166">E590+E592</f>
        <v>69807.199999999997</v>
      </c>
      <c r="F589" s="107">
        <f t="shared" si="166"/>
        <v>69807.199999999997</v>
      </c>
    </row>
    <row r="590" spans="1:6">
      <c r="A590" s="79">
        <v>9980022100</v>
      </c>
      <c r="B590" s="16"/>
      <c r="C590" s="22" t="s">
        <v>114</v>
      </c>
      <c r="D590" s="39">
        <f>D591</f>
        <v>2347.7000000000003</v>
      </c>
      <c r="E590" s="39">
        <f t="shared" ref="E590:F590" si="167">E591</f>
        <v>2266.3000000000002</v>
      </c>
      <c r="F590" s="39">
        <f t="shared" si="167"/>
        <v>2266.3000000000002</v>
      </c>
    </row>
    <row r="591" spans="1:6" ht="25.5">
      <c r="A591" s="79">
        <v>9980022100</v>
      </c>
      <c r="B591" s="16" t="s">
        <v>62</v>
      </c>
      <c r="C591" s="99" t="s">
        <v>78</v>
      </c>
      <c r="D591" s="39">
        <f>2266.3+81.4</f>
        <v>2347.7000000000003</v>
      </c>
      <c r="E591" s="39">
        <v>2266.3000000000002</v>
      </c>
      <c r="F591" s="39">
        <v>2266.3000000000002</v>
      </c>
    </row>
    <row r="592" spans="1:6">
      <c r="A592" s="138">
        <v>9980022200</v>
      </c>
      <c r="B592" s="21"/>
      <c r="C592" s="207" t="s">
        <v>115</v>
      </c>
      <c r="D592" s="39">
        <f>SUM(D593:D595)</f>
        <v>69731.5</v>
      </c>
      <c r="E592" s="39">
        <f t="shared" ref="E592:F592" si="168">SUM(E593:E595)</f>
        <v>67540.899999999994</v>
      </c>
      <c r="F592" s="39">
        <f t="shared" si="168"/>
        <v>67540.899999999994</v>
      </c>
    </row>
    <row r="593" spans="1:6" ht="25.5">
      <c r="A593" s="138">
        <v>9980022200</v>
      </c>
      <c r="B593" s="16" t="s">
        <v>62</v>
      </c>
      <c r="C593" s="55" t="s">
        <v>63</v>
      </c>
      <c r="D593" s="39">
        <f>11196.4+53934.1+1687.7+431.8-27.8</f>
        <v>67222.2</v>
      </c>
      <c r="E593" s="39">
        <f>11196.4+53934.1</f>
        <v>65130.5</v>
      </c>
      <c r="F593" s="39">
        <f>11196.4+53934.1</f>
        <v>65130.5</v>
      </c>
    </row>
    <row r="594" spans="1:6" ht="38.25">
      <c r="A594" s="138">
        <v>9980022200</v>
      </c>
      <c r="B594" s="82" t="s">
        <v>211</v>
      </c>
      <c r="C594" s="98" t="s">
        <v>212</v>
      </c>
      <c r="D594" s="39">
        <f>536.3+1874.1+71.1</f>
        <v>2481.4999999999995</v>
      </c>
      <c r="E594" s="39">
        <f t="shared" ref="E594:F594" si="169">536.3+1874.1</f>
        <v>2410.3999999999996</v>
      </c>
      <c r="F594" s="39">
        <f t="shared" si="169"/>
        <v>2410.3999999999996</v>
      </c>
    </row>
    <row r="595" spans="1:6" s="239" customFormat="1" ht="24.75" customHeight="1">
      <c r="A595" s="238">
        <v>9980022200</v>
      </c>
      <c r="B595" s="82" t="s">
        <v>260</v>
      </c>
      <c r="C595" s="98" t="s">
        <v>249</v>
      </c>
      <c r="D595" s="39">
        <v>27.8</v>
      </c>
      <c r="E595" s="39">
        <v>0</v>
      </c>
      <c r="F595" s="39">
        <v>0</v>
      </c>
    </row>
    <row r="596" spans="1:6" s="32" customFormat="1" ht="38.25">
      <c r="A596" s="79">
        <v>9990000000</v>
      </c>
      <c r="B596" s="16"/>
      <c r="C596" s="54" t="s">
        <v>28</v>
      </c>
      <c r="D596" s="41">
        <f>D597+D599+D602+D604</f>
        <v>6578.6</v>
      </c>
      <c r="E596" s="41">
        <f t="shared" ref="E596:F596" si="170">E597+E599+E602+E604</f>
        <v>6384.5000000000009</v>
      </c>
      <c r="F596" s="41">
        <f t="shared" si="170"/>
        <v>6384.5000000000009</v>
      </c>
    </row>
    <row r="597" spans="1:6" s="32" customFormat="1" ht="14.25">
      <c r="A597" s="79">
        <v>9990022400</v>
      </c>
      <c r="B597" s="16"/>
      <c r="C597" s="98" t="s">
        <v>139</v>
      </c>
      <c r="D597" s="41">
        <f>D598</f>
        <v>1714.7</v>
      </c>
      <c r="E597" s="41">
        <f>E598</f>
        <v>1652.8</v>
      </c>
      <c r="F597" s="41">
        <f>F598</f>
        <v>1652.8</v>
      </c>
    </row>
    <row r="598" spans="1:6" s="32" customFormat="1" ht="25.5">
      <c r="A598" s="79">
        <v>9990022400</v>
      </c>
      <c r="B598" s="16" t="s">
        <v>62</v>
      </c>
      <c r="C598" s="55" t="s">
        <v>63</v>
      </c>
      <c r="D598" s="39">
        <f>1652.8+61.9</f>
        <v>1714.7</v>
      </c>
      <c r="E598" s="39">
        <v>1652.8</v>
      </c>
      <c r="F598" s="39">
        <v>1652.8</v>
      </c>
    </row>
    <row r="599" spans="1:6" s="32" customFormat="1" ht="25.5">
      <c r="A599" s="79">
        <v>9990022500</v>
      </c>
      <c r="B599" s="21"/>
      <c r="C599" s="99" t="s">
        <v>593</v>
      </c>
      <c r="D599" s="41">
        <f>SUM(D600:D601)</f>
        <v>2828.1</v>
      </c>
      <c r="E599" s="41">
        <f>SUM(E600:E601)</f>
        <v>2767.5</v>
      </c>
      <c r="F599" s="41">
        <f>SUM(F600:F601)</f>
        <v>2767.5</v>
      </c>
    </row>
    <row r="600" spans="1:6" s="32" customFormat="1" ht="25.5">
      <c r="A600" s="79">
        <v>9990022500</v>
      </c>
      <c r="B600" s="16" t="s">
        <v>62</v>
      </c>
      <c r="C600" s="55" t="s">
        <v>63</v>
      </c>
      <c r="D600" s="39">
        <f>2650.5+60.6</f>
        <v>2711.1</v>
      </c>
      <c r="E600" s="39">
        <v>2650.5</v>
      </c>
      <c r="F600" s="39">
        <v>2650.5</v>
      </c>
    </row>
    <row r="601" spans="1:6" s="32" customFormat="1" ht="38.25">
      <c r="A601" s="79">
        <v>9990022500</v>
      </c>
      <c r="B601" s="82" t="s">
        <v>211</v>
      </c>
      <c r="C601" s="98" t="s">
        <v>212</v>
      </c>
      <c r="D601" s="39">
        <v>117</v>
      </c>
      <c r="E601" s="39">
        <v>117</v>
      </c>
      <c r="F601" s="39">
        <v>117</v>
      </c>
    </row>
    <row r="602" spans="1:6" s="32" customFormat="1" ht="18" customHeight="1">
      <c r="A602" s="79">
        <v>9990022350</v>
      </c>
      <c r="B602" s="16"/>
      <c r="C602" s="98" t="s">
        <v>668</v>
      </c>
      <c r="D602" s="39">
        <f>D603</f>
        <v>1291.4000000000001</v>
      </c>
      <c r="E602" s="39">
        <f t="shared" ref="E602:F602" si="171">E603</f>
        <v>1291.4000000000001</v>
      </c>
      <c r="F602" s="39">
        <f t="shared" si="171"/>
        <v>1291.4000000000001</v>
      </c>
    </row>
    <row r="603" spans="1:6" s="32" customFormat="1" ht="25.5">
      <c r="A603" s="79">
        <v>9990022350</v>
      </c>
      <c r="B603" s="16" t="s">
        <v>62</v>
      </c>
      <c r="C603" s="167" t="s">
        <v>78</v>
      </c>
      <c r="D603" s="39">
        <v>1291.4000000000001</v>
      </c>
      <c r="E603" s="39">
        <v>1291.4000000000001</v>
      </c>
      <c r="F603" s="39">
        <v>1291.4000000000001</v>
      </c>
    </row>
    <row r="604" spans="1:6" s="32" customFormat="1" ht="25.5">
      <c r="A604" s="79">
        <v>9990022300</v>
      </c>
      <c r="B604" s="21"/>
      <c r="C604" s="99" t="s">
        <v>200</v>
      </c>
      <c r="D604" s="41">
        <f>D605+D606</f>
        <v>744.4</v>
      </c>
      <c r="E604" s="41">
        <f>E605+E606</f>
        <v>672.8</v>
      </c>
      <c r="F604" s="41">
        <f>F605+F606</f>
        <v>672.8</v>
      </c>
    </row>
    <row r="605" spans="1:6" s="32" customFormat="1" ht="25.5">
      <c r="A605" s="79">
        <v>9990022300</v>
      </c>
      <c r="B605" s="16" t="s">
        <v>62</v>
      </c>
      <c r="C605" s="99" t="s">
        <v>78</v>
      </c>
      <c r="D605" s="39">
        <v>694.3</v>
      </c>
      <c r="E605" s="39">
        <v>669.3</v>
      </c>
      <c r="F605" s="39">
        <v>669.3</v>
      </c>
    </row>
    <row r="606" spans="1:6" s="32" customFormat="1" ht="38.25">
      <c r="A606" s="79">
        <v>9990022300</v>
      </c>
      <c r="B606" s="82" t="s">
        <v>211</v>
      </c>
      <c r="C606" s="98" t="s">
        <v>212</v>
      </c>
      <c r="D606" s="39">
        <v>50.1</v>
      </c>
      <c r="E606" s="39">
        <v>3.5</v>
      </c>
      <c r="F606" s="39">
        <v>3.5</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orientation="portrait"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dimension ref="A1:K25"/>
  <sheetViews>
    <sheetView view="pageBreakPreview" topLeftCell="A10" zoomScale="60" zoomScaleNormal="100" workbookViewId="0">
      <selection activeCell="H5" sqref="H5"/>
    </sheetView>
  </sheetViews>
  <sheetFormatPr defaultRowHeight="12.75"/>
  <cols>
    <col min="1" max="1" width="11.28515625" customWidth="1"/>
    <col min="2" max="2" width="4.85546875" customWidth="1"/>
    <col min="3" max="3" width="6.42578125" customWidth="1"/>
    <col min="4" max="4" width="10.5703125" customWidth="1"/>
    <col min="5" max="5" width="6.42578125" customWidth="1"/>
    <col min="6" max="6" width="9.42578125" customWidth="1"/>
    <col min="7" max="7" width="5.28515625" customWidth="1"/>
    <col min="8" max="8" width="10.85546875" customWidth="1"/>
    <col min="9" max="9" width="7.5703125" customWidth="1"/>
    <col min="10" max="10" width="8.28515625" customWidth="1"/>
    <col min="11" max="11" width="8.140625" customWidth="1"/>
  </cols>
  <sheetData>
    <row r="1" spans="1:11" s="200" customFormat="1">
      <c r="B1" s="201" t="s">
        <v>700</v>
      </c>
    </row>
    <row r="2" spans="1:11" s="200" customFormat="1">
      <c r="B2" s="201" t="s">
        <v>701</v>
      </c>
    </row>
    <row r="3" spans="1:11" s="200" customFormat="1">
      <c r="B3" s="201" t="s">
        <v>784</v>
      </c>
    </row>
    <row r="4" spans="1:11" s="200" customFormat="1">
      <c r="B4" s="201" t="s">
        <v>625</v>
      </c>
    </row>
    <row r="5" spans="1:11" s="200" customFormat="1">
      <c r="B5" s="201" t="s">
        <v>692</v>
      </c>
    </row>
    <row r="6" spans="1:11" s="200" customFormat="1">
      <c r="B6" s="201" t="s">
        <v>702</v>
      </c>
    </row>
    <row r="7" spans="1:11" s="200" customFormat="1">
      <c r="B7" s="201" t="s">
        <v>703</v>
      </c>
    </row>
    <row r="8" spans="1:11" s="200" customFormat="1"/>
    <row r="9" spans="1:11" s="200" customFormat="1" ht="13.5" customHeight="1"/>
    <row r="10" spans="1:11">
      <c r="A10" s="200"/>
      <c r="B10" s="201" t="s">
        <v>700</v>
      </c>
      <c r="C10" s="202"/>
      <c r="D10" s="202"/>
      <c r="E10" s="202"/>
      <c r="F10" s="202"/>
      <c r="G10" s="202"/>
      <c r="H10" s="202"/>
      <c r="I10" s="202"/>
      <c r="J10" s="200"/>
      <c r="K10" s="200"/>
    </row>
    <row r="11" spans="1:11">
      <c r="A11" s="200"/>
      <c r="B11" s="201" t="s">
        <v>701</v>
      </c>
      <c r="C11" s="201"/>
      <c r="D11" s="201"/>
      <c r="E11" s="201"/>
      <c r="F11" s="201"/>
      <c r="G11" s="201"/>
      <c r="H11" s="201"/>
      <c r="I11" s="201"/>
      <c r="J11" s="200"/>
      <c r="K11" s="200"/>
    </row>
    <row r="12" spans="1:11">
      <c r="A12" s="200"/>
      <c r="B12" s="201" t="s">
        <v>695</v>
      </c>
      <c r="C12" s="201"/>
      <c r="D12" s="201"/>
      <c r="E12" s="201"/>
      <c r="F12" s="201"/>
      <c r="G12" s="201"/>
      <c r="H12" s="201"/>
      <c r="I12" s="201"/>
      <c r="J12" s="200"/>
      <c r="K12" s="200"/>
    </row>
    <row r="13" spans="1:11">
      <c r="A13" s="200"/>
      <c r="B13" s="201" t="s">
        <v>702</v>
      </c>
      <c r="C13" s="201"/>
      <c r="D13" s="202"/>
      <c r="E13" s="202"/>
      <c r="F13" s="202"/>
      <c r="G13" s="202"/>
      <c r="H13" s="202"/>
      <c r="I13" s="202"/>
      <c r="J13" s="200"/>
      <c r="K13" s="200"/>
    </row>
    <row r="14" spans="1:11">
      <c r="A14" s="200"/>
      <c r="B14" s="201" t="s">
        <v>703</v>
      </c>
      <c r="C14" s="203"/>
      <c r="D14" s="203"/>
      <c r="E14" s="203"/>
      <c r="F14" s="203"/>
      <c r="G14" s="203"/>
      <c r="H14" s="203"/>
      <c r="I14" s="203"/>
      <c r="J14" s="203"/>
      <c r="K14" s="203"/>
    </row>
    <row r="15" spans="1:11">
      <c r="A15" s="200"/>
      <c r="B15" s="200"/>
      <c r="C15" s="200"/>
      <c r="D15" s="7"/>
      <c r="E15" s="200"/>
      <c r="F15" s="200"/>
      <c r="G15" s="200"/>
      <c r="H15" s="200"/>
      <c r="I15" s="200"/>
      <c r="J15" s="200"/>
      <c r="K15" s="200"/>
    </row>
    <row r="16" spans="1:11" ht="45" customHeight="1">
      <c r="A16" s="244" t="s">
        <v>704</v>
      </c>
      <c r="B16" s="244"/>
      <c r="C16" s="244"/>
      <c r="D16" s="244"/>
      <c r="E16" s="258"/>
      <c r="F16" s="258"/>
      <c r="G16" s="258"/>
      <c r="H16" s="258"/>
      <c r="I16" s="258"/>
      <c r="J16" s="258"/>
      <c r="K16" s="258"/>
    </row>
    <row r="17" spans="1:11" ht="18">
      <c r="A17" s="204"/>
      <c r="B17" s="199"/>
      <c r="C17" s="199"/>
      <c r="D17" s="199"/>
      <c r="E17" s="200"/>
      <c r="F17" s="200"/>
      <c r="G17" s="200"/>
      <c r="H17" s="200"/>
      <c r="I17" s="200"/>
      <c r="J17" s="200"/>
      <c r="K17" s="200"/>
    </row>
    <row r="18" spans="1:11" ht="18">
      <c r="A18" s="200"/>
      <c r="B18" s="200"/>
      <c r="C18" s="205"/>
      <c r="D18" s="200"/>
      <c r="E18" s="200"/>
      <c r="F18" s="200"/>
      <c r="G18" s="200"/>
      <c r="H18" s="200"/>
      <c r="I18" s="200"/>
      <c r="J18" s="200"/>
      <c r="K18" s="200"/>
    </row>
    <row r="19" spans="1:11">
      <c r="A19" s="248" t="s">
        <v>705</v>
      </c>
      <c r="B19" s="248" t="s">
        <v>706</v>
      </c>
      <c r="C19" s="268" t="s">
        <v>707</v>
      </c>
      <c r="D19" s="272"/>
      <c r="E19" s="273"/>
      <c r="F19" s="243" t="s">
        <v>708</v>
      </c>
      <c r="G19" s="276" t="s">
        <v>709</v>
      </c>
      <c r="H19" s="277"/>
      <c r="I19" s="263" t="s">
        <v>27</v>
      </c>
      <c r="J19" s="243"/>
      <c r="K19" s="243"/>
    </row>
    <row r="20" spans="1:11">
      <c r="A20" s="249"/>
      <c r="B20" s="249"/>
      <c r="C20" s="269"/>
      <c r="D20" s="274"/>
      <c r="E20" s="275"/>
      <c r="F20" s="243"/>
      <c r="G20" s="278"/>
      <c r="H20" s="279"/>
      <c r="I20" s="254" t="s">
        <v>468</v>
      </c>
      <c r="J20" s="243" t="s">
        <v>140</v>
      </c>
      <c r="K20" s="243"/>
    </row>
    <row r="21" spans="1:11" ht="25.5">
      <c r="A21" s="250"/>
      <c r="B21" s="271"/>
      <c r="C21" s="197" t="s">
        <v>710</v>
      </c>
      <c r="D21" s="206" t="s">
        <v>711</v>
      </c>
      <c r="E21" s="198" t="s">
        <v>712</v>
      </c>
      <c r="F21" s="243"/>
      <c r="G21" s="1" t="s">
        <v>713</v>
      </c>
      <c r="H21" s="1" t="s">
        <v>714</v>
      </c>
      <c r="I21" s="255"/>
      <c r="J21" s="196" t="s">
        <v>594</v>
      </c>
      <c r="K21" s="196" t="s">
        <v>661</v>
      </c>
    </row>
    <row r="22" spans="1:11">
      <c r="A22" s="243" t="s">
        <v>715</v>
      </c>
      <c r="B22" s="243"/>
      <c r="C22" s="243"/>
      <c r="D22" s="243"/>
      <c r="E22" s="243"/>
      <c r="F22" s="243"/>
      <c r="G22" s="243"/>
      <c r="H22" s="243"/>
      <c r="I22" s="243"/>
      <c r="J22" s="243"/>
      <c r="K22" s="243"/>
    </row>
    <row r="23" spans="1:11" ht="377.25" customHeight="1">
      <c r="A23" s="169" t="s">
        <v>182</v>
      </c>
      <c r="B23" s="195" t="s">
        <v>88</v>
      </c>
      <c r="C23" s="207" t="s">
        <v>716</v>
      </c>
      <c r="D23" s="208">
        <v>40899</v>
      </c>
      <c r="E23" s="196" t="s">
        <v>717</v>
      </c>
      <c r="F23" s="196" t="s">
        <v>718</v>
      </c>
      <c r="G23" s="1" t="s">
        <v>719</v>
      </c>
      <c r="H23" s="79">
        <v>140210560</v>
      </c>
      <c r="I23" s="209">
        <f>1026-54</f>
        <v>972</v>
      </c>
      <c r="J23" s="209">
        <f>1026-54</f>
        <v>972</v>
      </c>
      <c r="K23" s="209">
        <f>1026-54</f>
        <v>972</v>
      </c>
    </row>
    <row r="24" spans="1:11">
      <c r="A24" s="243" t="s">
        <v>720</v>
      </c>
      <c r="B24" s="243"/>
      <c r="C24" s="243"/>
      <c r="D24" s="243"/>
      <c r="E24" s="243"/>
      <c r="F24" s="243"/>
      <c r="G24" s="243"/>
      <c r="H24" s="243"/>
      <c r="I24" s="243"/>
      <c r="J24" s="243"/>
      <c r="K24" s="243"/>
    </row>
    <row r="25" spans="1:11" ht="206.25" customHeight="1">
      <c r="A25" s="22" t="s">
        <v>362</v>
      </c>
      <c r="B25" s="82" t="s">
        <v>89</v>
      </c>
      <c r="C25" s="97" t="s">
        <v>721</v>
      </c>
      <c r="D25" s="208">
        <v>42723</v>
      </c>
      <c r="E25" s="210">
        <v>115</v>
      </c>
      <c r="F25" s="196" t="s">
        <v>722</v>
      </c>
      <c r="G25" s="1" t="s">
        <v>723</v>
      </c>
      <c r="H25" s="79">
        <v>1320225100</v>
      </c>
      <c r="I25" s="39">
        <v>2338.3000000000002</v>
      </c>
      <c r="J25" s="39">
        <v>2338.3000000000002</v>
      </c>
      <c r="K25" s="39">
        <v>2338.3000000000002</v>
      </c>
    </row>
  </sheetData>
  <mergeCells count="11">
    <mergeCell ref="A22:K22"/>
    <mergeCell ref="A24:K24"/>
    <mergeCell ref="A16:K16"/>
    <mergeCell ref="A19:A21"/>
    <mergeCell ref="B19:B21"/>
    <mergeCell ref="C19:E20"/>
    <mergeCell ref="F19:F21"/>
    <mergeCell ref="G19:H20"/>
    <mergeCell ref="I19:K19"/>
    <mergeCell ref="I20:I21"/>
    <mergeCell ref="J20:K2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прил.1</vt:lpstr>
      <vt:lpstr>прил.3</vt:lpstr>
      <vt:lpstr>прил.4</vt:lpstr>
      <vt:lpstr>прил.5</vt:lpstr>
      <vt:lpstr>прил.6</vt:lpstr>
      <vt:lpstr>прил.7</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Ivanova V</cp:lastModifiedBy>
  <cp:lastPrinted>2024-03-07T08:03:16Z</cp:lastPrinted>
  <dcterms:created xsi:type="dcterms:W3CDTF">2007-02-27T13:35:41Z</dcterms:created>
  <dcterms:modified xsi:type="dcterms:W3CDTF">2024-03-07T09:09:55Z</dcterms:modified>
</cp:coreProperties>
</file>