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0" windowWidth="22935" windowHeight="9270" activeTab="6"/>
  </bookViews>
  <sheets>
    <sheet name="прил.1" sheetId="62" r:id="rId1"/>
    <sheet name="прил.3" sheetId="1" r:id="rId2"/>
    <sheet name="прил.4" sheetId="61" r:id="rId3"/>
    <sheet name="прил.5" sheetId="2" r:id="rId4"/>
    <sheet name="прил.6" sheetId="3" r:id="rId5"/>
    <sheet name="прил.7" sheetId="63" r:id="rId6"/>
    <sheet name="прил.8" sheetId="64" r:id="rId7"/>
  </sheets>
  <calcPr calcId="145621"/>
</workbook>
</file>

<file path=xl/calcChain.xml><?xml version="1.0" encoding="utf-8"?>
<calcChain xmlns="http://schemas.openxmlformats.org/spreadsheetml/2006/main">
  <c r="G22" i="62" l="1"/>
  <c r="F22" i="62"/>
  <c r="E22" i="62"/>
  <c r="D22" i="62"/>
  <c r="C22" i="62"/>
  <c r="G20" i="62"/>
  <c r="F20" i="62"/>
  <c r="E20" i="62"/>
  <c r="D20" i="62"/>
  <c r="C20" i="62"/>
  <c r="G17" i="62"/>
  <c r="G14" i="62" s="1"/>
  <c r="F17" i="62"/>
  <c r="F14" i="62" s="1"/>
  <c r="E17" i="62"/>
  <c r="D17" i="62"/>
  <c r="D14" i="62" s="1"/>
  <c r="C17" i="62"/>
  <c r="E14" i="62"/>
  <c r="F551" i="3" l="1"/>
  <c r="E551" i="3"/>
  <c r="D551" i="3"/>
  <c r="J38" i="2"/>
  <c r="I38" i="2"/>
  <c r="H38" i="2"/>
  <c r="G21" i="61"/>
  <c r="H21" i="61"/>
  <c r="F21" i="61"/>
  <c r="H502" i="61"/>
  <c r="G502" i="61"/>
  <c r="J636" i="2"/>
  <c r="I636" i="2"/>
  <c r="F117" i="3"/>
  <c r="E117" i="3"/>
  <c r="F157" i="3" l="1"/>
  <c r="E157" i="3"/>
  <c r="D157" i="3"/>
  <c r="J682" i="2"/>
  <c r="I682" i="2"/>
  <c r="H682" i="2"/>
  <c r="H578" i="61"/>
  <c r="G578" i="61"/>
  <c r="F578" i="61"/>
  <c r="H509" i="61" l="1"/>
  <c r="G509" i="61"/>
  <c r="F509" i="61"/>
  <c r="H508" i="61"/>
  <c r="H506" i="61" s="1"/>
  <c r="G508" i="61"/>
  <c r="F508" i="61"/>
  <c r="H507" i="61"/>
  <c r="G507" i="61"/>
  <c r="G506" i="61" s="1"/>
  <c r="F507" i="61"/>
  <c r="F506" i="61"/>
  <c r="H505" i="61"/>
  <c r="G505" i="61"/>
  <c r="G504" i="61" s="1"/>
  <c r="F505" i="61"/>
  <c r="H504" i="61"/>
  <c r="F504" i="61"/>
  <c r="H501" i="61"/>
  <c r="G501" i="61"/>
  <c r="F502" i="61"/>
  <c r="F501" i="61" s="1"/>
  <c r="F124" i="3"/>
  <c r="E124" i="3"/>
  <c r="D124" i="3"/>
  <c r="F123" i="3"/>
  <c r="E123" i="3"/>
  <c r="D123" i="3"/>
  <c r="F122" i="3"/>
  <c r="E122" i="3"/>
  <c r="D122" i="3"/>
  <c r="D121" i="3" s="1"/>
  <c r="F120" i="3"/>
  <c r="F119" i="3" s="1"/>
  <c r="E120" i="3"/>
  <c r="E119" i="3" s="1"/>
  <c r="D120" i="3"/>
  <c r="D119" i="3"/>
  <c r="E116" i="3"/>
  <c r="D117" i="3"/>
  <c r="F116" i="3"/>
  <c r="D116" i="3"/>
  <c r="D129" i="3"/>
  <c r="D128" i="3" s="1"/>
  <c r="E129" i="3"/>
  <c r="E128" i="3" s="1"/>
  <c r="F129" i="3"/>
  <c r="F128" i="3" s="1"/>
  <c r="I642" i="2"/>
  <c r="J642" i="2"/>
  <c r="J639" i="2"/>
  <c r="I639" i="2"/>
  <c r="H639" i="2"/>
  <c r="H642" i="2"/>
  <c r="H636" i="2"/>
  <c r="I641" i="2"/>
  <c r="J641" i="2"/>
  <c r="H641" i="2"/>
  <c r="F133" i="3"/>
  <c r="E133" i="3"/>
  <c r="D133" i="3"/>
  <c r="J587" i="2"/>
  <c r="I587" i="2"/>
  <c r="H587" i="2"/>
  <c r="J583" i="2"/>
  <c r="I583" i="2"/>
  <c r="H583" i="2"/>
  <c r="H423" i="61"/>
  <c r="G423" i="61"/>
  <c r="F423" i="61"/>
  <c r="G427" i="61"/>
  <c r="H427" i="61"/>
  <c r="F427" i="61"/>
  <c r="F115" i="3" l="1"/>
  <c r="E121" i="3"/>
  <c r="E115" i="3" s="1"/>
  <c r="F121" i="3"/>
  <c r="H379" i="61"/>
  <c r="G379" i="61"/>
  <c r="F379" i="61"/>
  <c r="H377" i="61"/>
  <c r="G377" i="61"/>
  <c r="F377" i="61"/>
  <c r="H375" i="61"/>
  <c r="G375" i="61"/>
  <c r="F375" i="61"/>
  <c r="J464" i="2"/>
  <c r="I464" i="2"/>
  <c r="H464" i="2"/>
  <c r="J462" i="2"/>
  <c r="I462" i="2"/>
  <c r="H462" i="2"/>
  <c r="J460" i="2"/>
  <c r="I460" i="2"/>
  <c r="H460" i="2"/>
  <c r="F194" i="3" l="1"/>
  <c r="E194" i="3"/>
  <c r="J207" i="2"/>
  <c r="I207" i="2"/>
  <c r="H201" i="61"/>
  <c r="G201" i="61"/>
  <c r="D199" i="3"/>
  <c r="H212" i="2"/>
  <c r="F205" i="61"/>
  <c r="F70" i="61"/>
  <c r="H67" i="2"/>
  <c r="D190" i="3"/>
  <c r="F201" i="3"/>
  <c r="E201" i="3"/>
  <c r="E200" i="3" s="1"/>
  <c r="D201" i="3"/>
  <c r="F200" i="3"/>
  <c r="D200" i="3"/>
  <c r="J137" i="2" l="1"/>
  <c r="I137" i="2"/>
  <c r="I136" i="2" s="1"/>
  <c r="I135" i="2" s="1"/>
  <c r="I134" i="2" s="1"/>
  <c r="I133" i="2" s="1"/>
  <c r="H137" i="2"/>
  <c r="J136" i="2"/>
  <c r="J135" i="2" s="1"/>
  <c r="J134" i="2" s="1"/>
  <c r="J133" i="2" s="1"/>
  <c r="H136" i="2"/>
  <c r="H135" i="2" s="1"/>
  <c r="H134" i="2" s="1"/>
  <c r="H133" i="2" s="1"/>
  <c r="H138" i="61"/>
  <c r="H137" i="61" s="1"/>
  <c r="H136" i="61" s="1"/>
  <c r="H135" i="61" s="1"/>
  <c r="G138" i="61"/>
  <c r="G137" i="61" s="1"/>
  <c r="G136" i="61" s="1"/>
  <c r="G135" i="61" s="1"/>
  <c r="F138" i="61"/>
  <c r="F137" i="61" s="1"/>
  <c r="F136" i="61" s="1"/>
  <c r="F135" i="61" s="1"/>
  <c r="H565" i="61" l="1"/>
  <c r="G565" i="61"/>
  <c r="F565" i="61"/>
  <c r="H563" i="61"/>
  <c r="G563" i="61"/>
  <c r="F563" i="61"/>
  <c r="J418" i="2"/>
  <c r="I418" i="2"/>
  <c r="H418" i="2"/>
  <c r="J416" i="2"/>
  <c r="I416" i="2"/>
  <c r="H416" i="2"/>
  <c r="E31" i="1"/>
  <c r="F186" i="61"/>
  <c r="H190" i="2"/>
  <c r="D494" i="3"/>
  <c r="D301" i="3"/>
  <c r="D299" i="3"/>
  <c r="H297" i="2"/>
  <c r="H295" i="2"/>
  <c r="H490" i="2" l="1"/>
  <c r="F401" i="61"/>
  <c r="D33" i="64"/>
  <c r="D314" i="3" l="1"/>
  <c r="D318" i="3"/>
  <c r="H314" i="2"/>
  <c r="H310" i="2"/>
  <c r="F292" i="61"/>
  <c r="F289" i="61"/>
  <c r="D28" i="62" l="1"/>
  <c r="F26" i="62"/>
  <c r="C26" i="62"/>
  <c r="C25" i="62" s="1"/>
  <c r="C24" i="62" s="1"/>
  <c r="F25" i="62"/>
  <c r="F24" i="62" s="1"/>
  <c r="F28" i="62" s="1"/>
  <c r="G24" i="62"/>
  <c r="G19" i="62"/>
  <c r="E19" i="62"/>
  <c r="D19" i="62"/>
  <c r="C19" i="62"/>
  <c r="E28" i="62"/>
  <c r="G28" i="62"/>
  <c r="C28" i="62" l="1"/>
  <c r="H412" i="61" l="1"/>
  <c r="J503" i="2"/>
  <c r="F80" i="3"/>
  <c r="F43" i="61" l="1"/>
  <c r="H53" i="2"/>
  <c r="I37" i="2"/>
  <c r="J37" i="2"/>
  <c r="H37" i="2"/>
  <c r="H532" i="61" l="1"/>
  <c r="G532" i="61"/>
  <c r="F532" i="61"/>
  <c r="J666" i="2"/>
  <c r="I666" i="2"/>
  <c r="H666" i="2"/>
  <c r="H452" i="61"/>
  <c r="G452" i="61"/>
  <c r="F452" i="61"/>
  <c r="J610" i="2"/>
  <c r="I610" i="2"/>
  <c r="H610" i="2"/>
  <c r="H449" i="61"/>
  <c r="G449" i="61"/>
  <c r="F449" i="61"/>
  <c r="J607" i="2"/>
  <c r="I607" i="2"/>
  <c r="H607" i="2"/>
  <c r="H447" i="61"/>
  <c r="G447" i="61"/>
  <c r="F447" i="61"/>
  <c r="H445" i="61"/>
  <c r="G445" i="61"/>
  <c r="F445" i="61"/>
  <c r="H443" i="61"/>
  <c r="G443" i="61"/>
  <c r="F443" i="61"/>
  <c r="H441" i="61"/>
  <c r="G441" i="61"/>
  <c r="F441" i="61"/>
  <c r="J604" i="2"/>
  <c r="I604" i="2"/>
  <c r="H604" i="2"/>
  <c r="J602" i="2"/>
  <c r="I602" i="2"/>
  <c r="H602" i="2"/>
  <c r="J600" i="2"/>
  <c r="I600" i="2"/>
  <c r="H600" i="2"/>
  <c r="J598" i="2"/>
  <c r="I598" i="2"/>
  <c r="H598" i="2"/>
  <c r="H575" i="61"/>
  <c r="G575" i="61"/>
  <c r="F575" i="61"/>
  <c r="H573" i="61"/>
  <c r="H572" i="61" s="1"/>
  <c r="H571" i="61" s="1"/>
  <c r="G573" i="61"/>
  <c r="F573" i="61"/>
  <c r="F572" i="61" s="1"/>
  <c r="J679" i="2"/>
  <c r="I679" i="2"/>
  <c r="H679" i="2"/>
  <c r="J677" i="2"/>
  <c r="J676" i="2" s="1"/>
  <c r="I677" i="2"/>
  <c r="H677" i="2"/>
  <c r="H676" i="2" s="1"/>
  <c r="H514" i="61"/>
  <c r="G514" i="61"/>
  <c r="F514" i="61"/>
  <c r="H512" i="61"/>
  <c r="G512" i="61"/>
  <c r="F512" i="61"/>
  <c r="J649" i="2"/>
  <c r="I649" i="2"/>
  <c r="H649" i="2"/>
  <c r="J647" i="2"/>
  <c r="I647" i="2"/>
  <c r="H647" i="2"/>
  <c r="J586" i="2"/>
  <c r="I586" i="2"/>
  <c r="H586" i="2"/>
  <c r="J584" i="2"/>
  <c r="I584" i="2"/>
  <c r="H584" i="2"/>
  <c r="J582" i="2"/>
  <c r="I582" i="2"/>
  <c r="H582" i="2"/>
  <c r="J643" i="2"/>
  <c r="I643" i="2"/>
  <c r="H643" i="2"/>
  <c r="J640" i="2"/>
  <c r="I640" i="2"/>
  <c r="H640" i="2"/>
  <c r="J638" i="2"/>
  <c r="I638" i="2"/>
  <c r="H638" i="2"/>
  <c r="J635" i="2"/>
  <c r="I635" i="2"/>
  <c r="H635" i="2"/>
  <c r="F154" i="3"/>
  <c r="E154" i="3"/>
  <c r="D154" i="3"/>
  <c r="H428" i="61"/>
  <c r="G428" i="61"/>
  <c r="F428" i="61"/>
  <c r="J589" i="2"/>
  <c r="J588" i="2" s="1"/>
  <c r="I589" i="2"/>
  <c r="I588" i="2" s="1"/>
  <c r="H589" i="2"/>
  <c r="H588" i="2" s="1"/>
  <c r="E147" i="3"/>
  <c r="E148" i="3"/>
  <c r="F148" i="3"/>
  <c r="F147" i="3" s="1"/>
  <c r="D148" i="3"/>
  <c r="D147" i="3" s="1"/>
  <c r="I676" i="2" l="1"/>
  <c r="G572" i="61"/>
  <c r="G571" i="61" s="1"/>
  <c r="G518" i="61"/>
  <c r="H518" i="61"/>
  <c r="F518" i="61"/>
  <c r="F142" i="3" l="1"/>
  <c r="E142" i="3"/>
  <c r="E139" i="3" s="1"/>
  <c r="D142" i="3"/>
  <c r="F140" i="3"/>
  <c r="F139" i="3" s="1"/>
  <c r="E140" i="3"/>
  <c r="D140" i="3"/>
  <c r="D139" i="3" s="1"/>
  <c r="H516" i="61"/>
  <c r="G516" i="61"/>
  <c r="F516" i="61"/>
  <c r="J652" i="2"/>
  <c r="I652" i="2"/>
  <c r="H652" i="2"/>
  <c r="F373" i="3" l="1"/>
  <c r="E373" i="3"/>
  <c r="E370" i="3" s="1"/>
  <c r="D373" i="3"/>
  <c r="F371" i="3"/>
  <c r="F370" i="3" s="1"/>
  <c r="E371" i="3"/>
  <c r="D371" i="3"/>
  <c r="D370" i="3" s="1"/>
  <c r="F381" i="3"/>
  <c r="E381" i="3"/>
  <c r="D381" i="3"/>
  <c r="F379" i="3"/>
  <c r="E379" i="3"/>
  <c r="D379" i="3"/>
  <c r="F377" i="3"/>
  <c r="E377" i="3"/>
  <c r="D377" i="3"/>
  <c r="D376" i="3" s="1"/>
  <c r="D375" i="3" s="1"/>
  <c r="H465" i="61"/>
  <c r="G465" i="61"/>
  <c r="F465" i="61"/>
  <c r="H463" i="61"/>
  <c r="G463" i="61"/>
  <c r="F463" i="61"/>
  <c r="H461" i="61"/>
  <c r="G461" i="61"/>
  <c r="G460" i="61" s="1"/>
  <c r="F461" i="61"/>
  <c r="I625" i="2"/>
  <c r="J625" i="2"/>
  <c r="H625" i="2"/>
  <c r="I623" i="2"/>
  <c r="J623" i="2"/>
  <c r="H623" i="2"/>
  <c r="I621" i="2"/>
  <c r="J621" i="2"/>
  <c r="H621" i="2"/>
  <c r="J617" i="2"/>
  <c r="I617" i="2"/>
  <c r="H617" i="2"/>
  <c r="J615" i="2"/>
  <c r="I615" i="2"/>
  <c r="H615" i="2"/>
  <c r="H460" i="61" l="1"/>
  <c r="J620" i="2"/>
  <c r="J619" i="2" s="1"/>
  <c r="F376" i="3"/>
  <c r="F375" i="3" s="1"/>
  <c r="E369" i="3"/>
  <c r="F369" i="3"/>
  <c r="D369" i="3"/>
  <c r="E376" i="3"/>
  <c r="E375" i="3" s="1"/>
  <c r="F460" i="61"/>
  <c r="H620" i="2"/>
  <c r="H619" i="2" s="1"/>
  <c r="I620" i="2"/>
  <c r="I619" i="2" s="1"/>
  <c r="I481" i="2" l="1"/>
  <c r="J481" i="2"/>
  <c r="H481" i="2"/>
  <c r="G393" i="61"/>
  <c r="H393" i="61"/>
  <c r="F393" i="61"/>
  <c r="H545" i="2"/>
  <c r="I545" i="2"/>
  <c r="J545" i="2"/>
  <c r="H496" i="61"/>
  <c r="G496" i="61"/>
  <c r="F496" i="61"/>
  <c r="H495" i="61"/>
  <c r="G495" i="61"/>
  <c r="F495" i="61"/>
  <c r="J554" i="2"/>
  <c r="I554" i="2"/>
  <c r="H554" i="2"/>
  <c r="J553" i="2"/>
  <c r="I553" i="2"/>
  <c r="H553" i="2"/>
  <c r="E111" i="3"/>
  <c r="F111" i="3"/>
  <c r="E112" i="3"/>
  <c r="F112" i="3"/>
  <c r="D112" i="3"/>
  <c r="D111" i="3"/>
  <c r="H491" i="61"/>
  <c r="G491" i="61"/>
  <c r="F491" i="61"/>
  <c r="H489" i="61"/>
  <c r="G489" i="61"/>
  <c r="F489" i="61"/>
  <c r="J549" i="2"/>
  <c r="I549" i="2"/>
  <c r="H549" i="2"/>
  <c r="J547" i="2"/>
  <c r="I547" i="2"/>
  <c r="H547" i="2"/>
  <c r="H486" i="61"/>
  <c r="G486" i="61"/>
  <c r="F486" i="61"/>
  <c r="J544" i="2"/>
  <c r="I544" i="2"/>
  <c r="H544" i="2"/>
  <c r="E102" i="3"/>
  <c r="F102" i="3"/>
  <c r="D102" i="3"/>
  <c r="H418" i="61"/>
  <c r="G418" i="61"/>
  <c r="F418" i="61"/>
  <c r="J510" i="2"/>
  <c r="I510" i="2"/>
  <c r="H510" i="2"/>
  <c r="H481" i="61"/>
  <c r="G481" i="61"/>
  <c r="F481" i="61"/>
  <c r="J537" i="2"/>
  <c r="I537" i="2"/>
  <c r="H537" i="2"/>
  <c r="H409" i="61"/>
  <c r="G409" i="61"/>
  <c r="F409" i="61"/>
  <c r="H407" i="61"/>
  <c r="G407" i="61"/>
  <c r="F407" i="61"/>
  <c r="H405" i="61"/>
  <c r="G405" i="61"/>
  <c r="F405" i="61"/>
  <c r="J499" i="2"/>
  <c r="I499" i="2"/>
  <c r="H499" i="2"/>
  <c r="J497" i="2"/>
  <c r="I497" i="2"/>
  <c r="H497" i="2"/>
  <c r="J495" i="2"/>
  <c r="I495" i="2"/>
  <c r="H495" i="2"/>
  <c r="H397" i="61"/>
  <c r="G397" i="61"/>
  <c r="F397" i="61"/>
  <c r="J486" i="2"/>
  <c r="J485" i="2" s="1"/>
  <c r="I486" i="2"/>
  <c r="I485" i="2" s="1"/>
  <c r="H486" i="2"/>
  <c r="H485" i="2" s="1"/>
  <c r="F68" i="3"/>
  <c r="F67" i="3" s="1"/>
  <c r="E68" i="3"/>
  <c r="E67" i="3" s="1"/>
  <c r="D68" i="3"/>
  <c r="D67" i="3" s="1"/>
  <c r="J527" i="2" l="1"/>
  <c r="I527" i="2"/>
  <c r="H527" i="2"/>
  <c r="H391" i="61"/>
  <c r="G391" i="61"/>
  <c r="F391" i="61"/>
  <c r="H389" i="61"/>
  <c r="G389" i="61"/>
  <c r="F389" i="61"/>
  <c r="H387" i="61"/>
  <c r="G387" i="61"/>
  <c r="F387" i="61"/>
  <c r="J478" i="2"/>
  <c r="I478" i="2"/>
  <c r="H478" i="2"/>
  <c r="J476" i="2"/>
  <c r="I476" i="2"/>
  <c r="H476" i="2"/>
  <c r="J474" i="2"/>
  <c r="I474" i="2"/>
  <c r="H474" i="2"/>
  <c r="H385" i="61"/>
  <c r="G385" i="61"/>
  <c r="F385" i="61"/>
  <c r="J471" i="2"/>
  <c r="I471" i="2"/>
  <c r="H471" i="2"/>
  <c r="E45" i="3"/>
  <c r="F45" i="3"/>
  <c r="D45" i="3"/>
  <c r="H383" i="61"/>
  <c r="G383" i="61"/>
  <c r="F383" i="61"/>
  <c r="H381" i="61"/>
  <c r="G381" i="61"/>
  <c r="F381" i="61"/>
  <c r="J469" i="2"/>
  <c r="I469" i="2"/>
  <c r="H469" i="2"/>
  <c r="J467" i="2"/>
  <c r="I467" i="2"/>
  <c r="H467" i="2"/>
  <c r="H566" i="2"/>
  <c r="I566" i="2"/>
  <c r="I466" i="2" l="1"/>
  <c r="H466" i="2"/>
  <c r="J466" i="2"/>
  <c r="I459" i="2"/>
  <c r="H370" i="61"/>
  <c r="G370" i="61"/>
  <c r="F370" i="61"/>
  <c r="H368" i="61"/>
  <c r="G368" i="61"/>
  <c r="F368" i="61"/>
  <c r="J454" i="2"/>
  <c r="I454" i="2"/>
  <c r="H454" i="2"/>
  <c r="J452" i="2"/>
  <c r="I452" i="2"/>
  <c r="H452" i="2"/>
  <c r="H366" i="61"/>
  <c r="G366" i="61"/>
  <c r="F366" i="61"/>
  <c r="H364" i="61"/>
  <c r="G364" i="61"/>
  <c r="F364" i="61"/>
  <c r="J449" i="2"/>
  <c r="I449" i="2"/>
  <c r="H449" i="2"/>
  <c r="J447" i="2"/>
  <c r="I447" i="2"/>
  <c r="H447" i="2"/>
  <c r="G363" i="61" l="1"/>
  <c r="H363" i="61"/>
  <c r="H451" i="2"/>
  <c r="J451" i="2"/>
  <c r="I451" i="2"/>
  <c r="F363" i="61"/>
  <c r="H536" i="61" l="1"/>
  <c r="H535" i="61" s="1"/>
  <c r="G536" i="61"/>
  <c r="F536" i="61"/>
  <c r="F535" i="61" s="1"/>
  <c r="G535" i="61"/>
  <c r="J670" i="2"/>
  <c r="J669" i="2" s="1"/>
  <c r="I670" i="2"/>
  <c r="I669" i="2" s="1"/>
  <c r="H670" i="2"/>
  <c r="H669" i="2" s="1"/>
  <c r="D536" i="3"/>
  <c r="D528" i="3"/>
  <c r="F432" i="61"/>
  <c r="H400" i="61"/>
  <c r="H399" i="61" s="1"/>
  <c r="G400" i="61"/>
  <c r="G399" i="61" s="1"/>
  <c r="F400" i="61"/>
  <c r="F399" i="61" s="1"/>
  <c r="J489" i="2"/>
  <c r="J488" i="2" s="1"/>
  <c r="I489" i="2"/>
  <c r="I488" i="2" s="1"/>
  <c r="H489" i="2"/>
  <c r="H488" i="2" s="1"/>
  <c r="H338" i="61"/>
  <c r="G338" i="61"/>
  <c r="F338" i="61"/>
  <c r="H336" i="61"/>
  <c r="G336" i="61"/>
  <c r="F336" i="61"/>
  <c r="H334" i="61"/>
  <c r="G334" i="61"/>
  <c r="F334" i="61"/>
  <c r="H332" i="61"/>
  <c r="G332" i="61"/>
  <c r="F332" i="61"/>
  <c r="H330" i="61"/>
  <c r="G330" i="61"/>
  <c r="F330" i="61"/>
  <c r="H328" i="61"/>
  <c r="G328" i="61"/>
  <c r="F328" i="61"/>
  <c r="J360" i="2"/>
  <c r="I360" i="2"/>
  <c r="H360" i="2"/>
  <c r="J358" i="2"/>
  <c r="I358" i="2"/>
  <c r="H358" i="2"/>
  <c r="H357" i="2" s="1"/>
  <c r="H325" i="61"/>
  <c r="G325" i="61"/>
  <c r="F325" i="61"/>
  <c r="H323" i="61"/>
  <c r="G323" i="61"/>
  <c r="F323" i="61"/>
  <c r="H321" i="61"/>
  <c r="G321" i="61"/>
  <c r="F321" i="61"/>
  <c r="H318" i="61"/>
  <c r="G318" i="61"/>
  <c r="F318" i="61"/>
  <c r="H316" i="61"/>
  <c r="G316" i="61"/>
  <c r="F316" i="61"/>
  <c r="H313" i="61"/>
  <c r="G313" i="61"/>
  <c r="F313" i="61"/>
  <c r="H311" i="61"/>
  <c r="G311" i="61"/>
  <c r="F311" i="61"/>
  <c r="H309" i="61"/>
  <c r="G309" i="61"/>
  <c r="F309" i="61"/>
  <c r="H307" i="61"/>
  <c r="G307" i="61"/>
  <c r="F307" i="61"/>
  <c r="J370" i="2"/>
  <c r="I370" i="2"/>
  <c r="H370" i="2"/>
  <c r="J368" i="2"/>
  <c r="I368" i="2"/>
  <c r="I367" i="2" s="1"/>
  <c r="H368" i="2"/>
  <c r="J365" i="2"/>
  <c r="I365" i="2"/>
  <c r="H365" i="2"/>
  <c r="J363" i="2"/>
  <c r="I363" i="2"/>
  <c r="H363" i="2"/>
  <c r="J354" i="2"/>
  <c r="I354" i="2"/>
  <c r="H354" i="2"/>
  <c r="J352" i="2"/>
  <c r="I352" i="2"/>
  <c r="H352" i="2"/>
  <c r="J350" i="2"/>
  <c r="I350" i="2"/>
  <c r="H350" i="2"/>
  <c r="J346" i="2"/>
  <c r="I346" i="2"/>
  <c r="I345" i="2" s="1"/>
  <c r="H346" i="2"/>
  <c r="H345" i="2" s="1"/>
  <c r="J343" i="2"/>
  <c r="J342" i="2" s="1"/>
  <c r="J341" i="2" s="1"/>
  <c r="I343" i="2"/>
  <c r="I342" i="2" s="1"/>
  <c r="H343" i="2"/>
  <c r="H342" i="2" s="1"/>
  <c r="J339" i="2"/>
  <c r="J338" i="2" s="1"/>
  <c r="I339" i="2"/>
  <c r="H339" i="2"/>
  <c r="J336" i="2"/>
  <c r="I336" i="2"/>
  <c r="H336" i="2"/>
  <c r="J334" i="2"/>
  <c r="I334" i="2"/>
  <c r="H334" i="2"/>
  <c r="J332" i="2"/>
  <c r="I332" i="2"/>
  <c r="H332" i="2"/>
  <c r="H338" i="2"/>
  <c r="I338" i="2"/>
  <c r="J345" i="2"/>
  <c r="H367" i="2"/>
  <c r="E441" i="3"/>
  <c r="F441" i="3"/>
  <c r="D441" i="3"/>
  <c r="F405" i="3"/>
  <c r="E405" i="3"/>
  <c r="D405" i="3"/>
  <c r="F403" i="3"/>
  <c r="E403" i="3"/>
  <c r="D403" i="3"/>
  <c r="F399" i="3"/>
  <c r="E399" i="3"/>
  <c r="D399" i="3"/>
  <c r="F397" i="3"/>
  <c r="E397" i="3"/>
  <c r="D397" i="3"/>
  <c r="D396" i="3" s="1"/>
  <c r="D395" i="3" s="1"/>
  <c r="F392" i="3"/>
  <c r="F391" i="3" s="1"/>
  <c r="F390" i="3" s="1"/>
  <c r="E392" i="3"/>
  <c r="E391" i="3" s="1"/>
  <c r="E390" i="3" s="1"/>
  <c r="D392" i="3"/>
  <c r="D391" i="3" s="1"/>
  <c r="D390" i="3" s="1"/>
  <c r="F388" i="3"/>
  <c r="E388" i="3"/>
  <c r="D388" i="3"/>
  <c r="F386" i="3"/>
  <c r="E386" i="3"/>
  <c r="D386" i="3"/>
  <c r="J116" i="2"/>
  <c r="I116" i="2"/>
  <c r="H116" i="2"/>
  <c r="J114" i="2"/>
  <c r="I114" i="2"/>
  <c r="H114" i="2"/>
  <c r="J110" i="2"/>
  <c r="I110" i="2"/>
  <c r="H110" i="2"/>
  <c r="J108" i="2"/>
  <c r="I108" i="2"/>
  <c r="H108" i="2"/>
  <c r="J103" i="2"/>
  <c r="I103" i="2"/>
  <c r="H103" i="2"/>
  <c r="J99" i="2"/>
  <c r="I99" i="2"/>
  <c r="H99" i="2"/>
  <c r="J97" i="2"/>
  <c r="I97" i="2"/>
  <c r="H97" i="2"/>
  <c r="D402" i="3" l="1"/>
  <c r="D401" i="3" s="1"/>
  <c r="E402" i="3"/>
  <c r="E401" i="3" s="1"/>
  <c r="E396" i="3"/>
  <c r="E395" i="3" s="1"/>
  <c r="I349" i="2"/>
  <c r="I348" i="2" s="1"/>
  <c r="H362" i="2"/>
  <c r="H356" i="2" s="1"/>
  <c r="J367" i="2"/>
  <c r="I357" i="2"/>
  <c r="J331" i="2"/>
  <c r="J330" i="2" s="1"/>
  <c r="J349" i="2"/>
  <c r="J348" i="2" s="1"/>
  <c r="E385" i="3"/>
  <c r="F396" i="3"/>
  <c r="F395" i="3" s="1"/>
  <c r="F385" i="3"/>
  <c r="H349" i="2"/>
  <c r="H348" i="2" s="1"/>
  <c r="G327" i="61"/>
  <c r="H331" i="2"/>
  <c r="H330" i="2" s="1"/>
  <c r="H341" i="2"/>
  <c r="J362" i="2"/>
  <c r="F402" i="3"/>
  <c r="F401" i="3" s="1"/>
  <c r="D385" i="3"/>
  <c r="I331" i="2"/>
  <c r="I330" i="2" s="1"/>
  <c r="I341" i="2"/>
  <c r="I362" i="2"/>
  <c r="J357" i="2"/>
  <c r="F327" i="61"/>
  <c r="H327" i="61"/>
  <c r="F320" i="3"/>
  <c r="F319" i="3" s="1"/>
  <c r="E320" i="3"/>
  <c r="E319" i="3" s="1"/>
  <c r="D320" i="3"/>
  <c r="D319" i="3" s="1"/>
  <c r="F317" i="3"/>
  <c r="F316" i="3" s="1"/>
  <c r="E317" i="3"/>
  <c r="E316" i="3" s="1"/>
  <c r="D317" i="3"/>
  <c r="D316" i="3" s="1"/>
  <c r="F313" i="3"/>
  <c r="F312" i="3" s="1"/>
  <c r="E313" i="3"/>
  <c r="E312" i="3" s="1"/>
  <c r="D313" i="3"/>
  <c r="D312" i="3" s="1"/>
  <c r="F310" i="3"/>
  <c r="E310" i="3"/>
  <c r="D310" i="3"/>
  <c r="F308" i="3"/>
  <c r="E308" i="3"/>
  <c r="D308" i="3"/>
  <c r="F304" i="3"/>
  <c r="E304" i="3"/>
  <c r="D304" i="3"/>
  <c r="F302" i="3"/>
  <c r="E302" i="3"/>
  <c r="F299" i="3"/>
  <c r="F298" i="3" s="1"/>
  <c r="E299" i="3"/>
  <c r="E298" i="3" s="1"/>
  <c r="D298" i="3"/>
  <c r="H313" i="2"/>
  <c r="I313" i="2"/>
  <c r="J313" i="2"/>
  <c r="H316" i="2"/>
  <c r="H315" i="2" s="1"/>
  <c r="I316" i="2"/>
  <c r="I315" i="2" s="1"/>
  <c r="J316" i="2"/>
  <c r="J315" i="2" s="1"/>
  <c r="D315" i="3" l="1"/>
  <c r="F307" i="3"/>
  <c r="F306" i="3" s="1"/>
  <c r="I356" i="2"/>
  <c r="E315" i="3"/>
  <c r="F301" i="3"/>
  <c r="F297" i="3" s="1"/>
  <c r="J356" i="2"/>
  <c r="D307" i="3"/>
  <c r="D297" i="3"/>
  <c r="E307" i="3"/>
  <c r="E306" i="3" s="1"/>
  <c r="E301" i="3"/>
  <c r="E297" i="3" s="1"/>
  <c r="F315" i="3"/>
  <c r="D306" i="3"/>
  <c r="F287" i="3"/>
  <c r="F286" i="3" s="1"/>
  <c r="E287" i="3"/>
  <c r="E286" i="3" s="1"/>
  <c r="D287" i="3"/>
  <c r="D286" i="3" s="1"/>
  <c r="F284" i="3"/>
  <c r="F283" i="3" s="1"/>
  <c r="E284" i="3"/>
  <c r="E283" i="3" s="1"/>
  <c r="D284" i="3"/>
  <c r="D283" i="3" s="1"/>
  <c r="F280" i="3"/>
  <c r="E280" i="3"/>
  <c r="D280" i="3"/>
  <c r="F278" i="3"/>
  <c r="E278" i="3"/>
  <c r="D278" i="3"/>
  <c r="F276" i="3"/>
  <c r="E276" i="3"/>
  <c r="D276" i="3"/>
  <c r="F273" i="3"/>
  <c r="E273" i="3"/>
  <c r="D273" i="3"/>
  <c r="F271" i="3"/>
  <c r="E271" i="3"/>
  <c r="D271" i="3"/>
  <c r="F269" i="3"/>
  <c r="E269" i="3"/>
  <c r="D269" i="3"/>
  <c r="F265" i="3"/>
  <c r="F264" i="3" s="1"/>
  <c r="E265" i="3"/>
  <c r="E264" i="3" s="1"/>
  <c r="D265" i="3"/>
  <c r="D264" i="3"/>
  <c r="D263" i="3"/>
  <c r="D262" i="3" s="1"/>
  <c r="D261" i="3" s="1"/>
  <c r="F262" i="3"/>
  <c r="E262" i="3"/>
  <c r="E261" i="3" s="1"/>
  <c r="F261" i="3"/>
  <c r="J254" i="2"/>
  <c r="J253" i="2" s="1"/>
  <c r="I254" i="2"/>
  <c r="I253" i="2" s="1"/>
  <c r="H254" i="2"/>
  <c r="H253" i="2" s="1"/>
  <c r="H252" i="2"/>
  <c r="H251" i="2" s="1"/>
  <c r="J251" i="2"/>
  <c r="I251" i="2"/>
  <c r="H258" i="2"/>
  <c r="I258" i="2"/>
  <c r="J258" i="2"/>
  <c r="H260" i="2"/>
  <c r="I260" i="2"/>
  <c r="J260" i="2"/>
  <c r="H262" i="2"/>
  <c r="I262" i="2"/>
  <c r="J262" i="2"/>
  <c r="H265" i="2"/>
  <c r="I265" i="2"/>
  <c r="J265" i="2"/>
  <c r="H267" i="2"/>
  <c r="I267" i="2"/>
  <c r="J267" i="2"/>
  <c r="H269" i="2"/>
  <c r="I269" i="2"/>
  <c r="J269" i="2"/>
  <c r="F241" i="61"/>
  <c r="F268" i="3" l="1"/>
  <c r="D260" i="3"/>
  <c r="F282" i="3"/>
  <c r="F260" i="3"/>
  <c r="D282" i="3"/>
  <c r="D275" i="3"/>
  <c r="E275" i="3"/>
  <c r="F275" i="3"/>
  <c r="F267" i="3" s="1"/>
  <c r="D268" i="3"/>
  <c r="E268" i="3"/>
  <c r="E260" i="3"/>
  <c r="E282" i="3"/>
  <c r="J264" i="2"/>
  <c r="I264" i="2"/>
  <c r="H264" i="2"/>
  <c r="E267" i="3" l="1"/>
  <c r="D267" i="3"/>
  <c r="E554" i="3"/>
  <c r="F554" i="3"/>
  <c r="D554" i="3"/>
  <c r="G36" i="61"/>
  <c r="H36" i="61"/>
  <c r="F36" i="61"/>
  <c r="E553" i="3"/>
  <c r="F553" i="3"/>
  <c r="D553" i="3"/>
  <c r="E550" i="3"/>
  <c r="F550" i="3"/>
  <c r="D550" i="3"/>
  <c r="H152" i="61" l="1"/>
  <c r="G152" i="61"/>
  <c r="F152" i="61"/>
  <c r="H150" i="61"/>
  <c r="G150" i="61"/>
  <c r="F150" i="61"/>
  <c r="H148" i="61"/>
  <c r="G148" i="61"/>
  <c r="F148" i="61"/>
  <c r="H146" i="61"/>
  <c r="G146" i="61"/>
  <c r="F146" i="61"/>
  <c r="H173" i="61"/>
  <c r="G173" i="61"/>
  <c r="F173" i="61"/>
  <c r="H171" i="61"/>
  <c r="G171" i="61"/>
  <c r="F171" i="61"/>
  <c r="H169" i="61"/>
  <c r="G169" i="61"/>
  <c r="F169" i="61"/>
  <c r="H167" i="61"/>
  <c r="G167" i="61"/>
  <c r="F167" i="61"/>
  <c r="H165" i="61"/>
  <c r="G165" i="61"/>
  <c r="F165" i="61"/>
  <c r="H163" i="61"/>
  <c r="G163" i="61"/>
  <c r="F163" i="61"/>
  <c r="H161" i="61"/>
  <c r="G161" i="61"/>
  <c r="F161" i="61"/>
  <c r="H159" i="61"/>
  <c r="G159" i="61"/>
  <c r="F159" i="61"/>
  <c r="H157" i="61"/>
  <c r="G157" i="61"/>
  <c r="F157" i="61"/>
  <c r="J153" i="2"/>
  <c r="I153" i="2"/>
  <c r="H153" i="2"/>
  <c r="J151" i="2"/>
  <c r="I151" i="2"/>
  <c r="H151" i="2"/>
  <c r="J149" i="2"/>
  <c r="I149" i="2"/>
  <c r="H149" i="2"/>
  <c r="J147" i="2"/>
  <c r="I147" i="2"/>
  <c r="H147" i="2"/>
  <c r="J175" i="2"/>
  <c r="I175" i="2"/>
  <c r="H175" i="2"/>
  <c r="J173" i="2"/>
  <c r="I173" i="2"/>
  <c r="H173" i="2"/>
  <c r="J171" i="2"/>
  <c r="I171" i="2"/>
  <c r="H171" i="2"/>
  <c r="J169" i="2"/>
  <c r="I169" i="2"/>
  <c r="H169" i="2"/>
  <c r="J167" i="2"/>
  <c r="I167" i="2"/>
  <c r="H167" i="2"/>
  <c r="J165" i="2"/>
  <c r="I165" i="2"/>
  <c r="H165" i="2"/>
  <c r="J163" i="2"/>
  <c r="I163" i="2"/>
  <c r="H163" i="2"/>
  <c r="J161" i="2"/>
  <c r="I161" i="2"/>
  <c r="H161" i="2"/>
  <c r="J159" i="2"/>
  <c r="I159" i="2"/>
  <c r="H159" i="2"/>
  <c r="E352" i="3"/>
  <c r="F352" i="3"/>
  <c r="D352" i="3"/>
  <c r="J158" i="2" l="1"/>
  <c r="J157" i="2" s="1"/>
  <c r="H158" i="2"/>
  <c r="H157" i="2" s="1"/>
  <c r="H146" i="2"/>
  <c r="I146" i="2"/>
  <c r="I158" i="2"/>
  <c r="I157" i="2" s="1"/>
  <c r="J146" i="2"/>
  <c r="H195" i="61"/>
  <c r="G195" i="61"/>
  <c r="F195" i="61"/>
  <c r="H193" i="61"/>
  <c r="G193" i="61"/>
  <c r="F193" i="61"/>
  <c r="J200" i="2"/>
  <c r="I200" i="2"/>
  <c r="H200" i="2"/>
  <c r="J198" i="2"/>
  <c r="I198" i="2"/>
  <c r="H198" i="2"/>
  <c r="H191" i="61"/>
  <c r="G191" i="61"/>
  <c r="F191" i="61"/>
  <c r="H189" i="61"/>
  <c r="G189" i="61"/>
  <c r="F189" i="61"/>
  <c r="H187" i="61"/>
  <c r="G187" i="61"/>
  <c r="F187" i="61"/>
  <c r="J195" i="2"/>
  <c r="I195" i="2"/>
  <c r="H195" i="2"/>
  <c r="J193" i="2"/>
  <c r="I193" i="2"/>
  <c r="H193" i="2"/>
  <c r="J191" i="2"/>
  <c r="I191" i="2"/>
  <c r="H191" i="2"/>
  <c r="H185" i="61"/>
  <c r="G185" i="61"/>
  <c r="F185" i="61"/>
  <c r="H183" i="61"/>
  <c r="G183" i="61"/>
  <c r="F183" i="61"/>
  <c r="H181" i="61"/>
  <c r="G181" i="61"/>
  <c r="F181" i="61"/>
  <c r="J189" i="2"/>
  <c r="I189" i="2"/>
  <c r="H189" i="2"/>
  <c r="J187" i="2"/>
  <c r="I187" i="2"/>
  <c r="H187" i="2"/>
  <c r="J185" i="2"/>
  <c r="I185" i="2"/>
  <c r="H185" i="2"/>
  <c r="H131" i="61"/>
  <c r="G131" i="61"/>
  <c r="F131" i="61"/>
  <c r="H129" i="61"/>
  <c r="G129" i="61"/>
  <c r="F129" i="61"/>
  <c r="J129" i="2"/>
  <c r="I129" i="2"/>
  <c r="H129" i="2"/>
  <c r="J127" i="2"/>
  <c r="I127" i="2"/>
  <c r="H127" i="2"/>
  <c r="D495" i="3"/>
  <c r="E495" i="3"/>
  <c r="F495" i="3"/>
  <c r="D497" i="3"/>
  <c r="E497" i="3"/>
  <c r="F497" i="3"/>
  <c r="D491" i="3"/>
  <c r="E491" i="3"/>
  <c r="F491" i="3"/>
  <c r="H303" i="61"/>
  <c r="G303" i="61"/>
  <c r="F303" i="61"/>
  <c r="H301" i="61"/>
  <c r="G301" i="61"/>
  <c r="F301" i="61"/>
  <c r="J327" i="2"/>
  <c r="I327" i="2"/>
  <c r="H327" i="2"/>
  <c r="J325" i="2"/>
  <c r="I325" i="2"/>
  <c r="H325" i="2"/>
  <c r="D31" i="64" l="1"/>
  <c r="D38" i="64" s="1"/>
  <c r="D37" i="64"/>
  <c r="D36" i="64"/>
  <c r="D34" i="64"/>
  <c r="D42" i="64" s="1"/>
  <c r="D35" i="64"/>
  <c r="H204" i="61" l="1"/>
  <c r="G204" i="61"/>
  <c r="F204" i="61"/>
  <c r="J211" i="2"/>
  <c r="I211" i="2"/>
  <c r="H211" i="2"/>
  <c r="J209" i="2"/>
  <c r="I209" i="2"/>
  <c r="H209" i="2"/>
  <c r="E198" i="3"/>
  <c r="F198" i="3"/>
  <c r="D198" i="3"/>
  <c r="F196" i="3"/>
  <c r="F195" i="3" s="1"/>
  <c r="E196" i="3"/>
  <c r="E195" i="3" s="1"/>
  <c r="D196" i="3"/>
  <c r="F189" i="3"/>
  <c r="E189" i="3"/>
  <c r="D189" i="3"/>
  <c r="F187" i="3"/>
  <c r="E187" i="3"/>
  <c r="D187" i="3"/>
  <c r="F185" i="3"/>
  <c r="E185" i="3"/>
  <c r="D185" i="3"/>
  <c r="J66" i="2"/>
  <c r="I66" i="2"/>
  <c r="H66" i="2"/>
  <c r="J64" i="2"/>
  <c r="I64" i="2"/>
  <c r="H64" i="2"/>
  <c r="J62" i="2"/>
  <c r="I62" i="2"/>
  <c r="H62" i="2"/>
  <c r="D195" i="3" l="1"/>
  <c r="H208" i="2"/>
  <c r="J208" i="2"/>
  <c r="I208" i="2"/>
  <c r="G234" i="61"/>
  <c r="G232" i="61"/>
  <c r="G230" i="61"/>
  <c r="G228" i="61"/>
  <c r="I244" i="2"/>
  <c r="I242" i="2"/>
  <c r="I240" i="2"/>
  <c r="I238" i="2"/>
  <c r="F345" i="61"/>
  <c r="F344" i="61" s="1"/>
  <c r="H344" i="61"/>
  <c r="G344" i="61"/>
  <c r="H342" i="61"/>
  <c r="G342" i="61"/>
  <c r="F342" i="61"/>
  <c r="H379" i="2"/>
  <c r="H378" i="2" s="1"/>
  <c r="H377" i="2" s="1"/>
  <c r="J378" i="2"/>
  <c r="J377" i="2" s="1"/>
  <c r="I378" i="2"/>
  <c r="I377" i="2" s="1"/>
  <c r="J375" i="2"/>
  <c r="I375" i="2"/>
  <c r="H375" i="2"/>
  <c r="D477" i="3"/>
  <c r="G341" i="61" l="1"/>
  <c r="H341" i="61"/>
  <c r="F341" i="61"/>
  <c r="H234" i="61"/>
  <c r="F234" i="61"/>
  <c r="H232" i="61"/>
  <c r="F232" i="61"/>
  <c r="H230" i="61"/>
  <c r="F230" i="61"/>
  <c r="H228" i="61"/>
  <c r="F228" i="61"/>
  <c r="J244" i="2"/>
  <c r="H244" i="2"/>
  <c r="J242" i="2"/>
  <c r="H242" i="2"/>
  <c r="J240" i="2"/>
  <c r="H240" i="2"/>
  <c r="J238" i="2"/>
  <c r="H238" i="2"/>
  <c r="H273" i="61"/>
  <c r="G273" i="61"/>
  <c r="F273" i="61"/>
  <c r="H271" i="61"/>
  <c r="G271" i="61"/>
  <c r="F271" i="61"/>
  <c r="H269" i="61"/>
  <c r="G269" i="61"/>
  <c r="F269" i="61"/>
  <c r="H267" i="61"/>
  <c r="G267" i="61"/>
  <c r="F267" i="61"/>
  <c r="H265" i="61"/>
  <c r="G265" i="61"/>
  <c r="F265" i="61"/>
  <c r="J290" i="2"/>
  <c r="I290" i="2"/>
  <c r="H290" i="2"/>
  <c r="J288" i="2"/>
  <c r="I288" i="2"/>
  <c r="H288" i="2"/>
  <c r="J286" i="2"/>
  <c r="I286" i="2"/>
  <c r="H286" i="2"/>
  <c r="J284" i="2"/>
  <c r="I284" i="2"/>
  <c r="H284" i="2"/>
  <c r="J282" i="2"/>
  <c r="I282" i="2"/>
  <c r="H282" i="2"/>
  <c r="H358" i="61"/>
  <c r="G358" i="61"/>
  <c r="F358" i="61"/>
  <c r="H356" i="61"/>
  <c r="G356" i="61"/>
  <c r="F356" i="61"/>
  <c r="J394" i="2"/>
  <c r="I394" i="2"/>
  <c r="H394" i="2"/>
  <c r="J392" i="2"/>
  <c r="I392" i="2"/>
  <c r="H392" i="2"/>
  <c r="H594" i="61"/>
  <c r="G594" i="61"/>
  <c r="F594" i="61"/>
  <c r="H592" i="61"/>
  <c r="G592" i="61"/>
  <c r="F592" i="61"/>
  <c r="H590" i="61"/>
  <c r="G590" i="61"/>
  <c r="F590" i="61"/>
  <c r="H588" i="61"/>
  <c r="G588" i="61"/>
  <c r="F588" i="61"/>
  <c r="H586" i="61"/>
  <c r="G586" i="61"/>
  <c r="F586" i="61"/>
  <c r="H584" i="61"/>
  <c r="G584" i="61"/>
  <c r="F584" i="61"/>
  <c r="J439" i="2"/>
  <c r="I439" i="2"/>
  <c r="H439" i="2"/>
  <c r="J437" i="2"/>
  <c r="I437" i="2"/>
  <c r="H437" i="2"/>
  <c r="J434" i="2"/>
  <c r="I434" i="2"/>
  <c r="H434" i="2"/>
  <c r="J432" i="2"/>
  <c r="I432" i="2"/>
  <c r="H432" i="2"/>
  <c r="J430" i="2"/>
  <c r="I430" i="2"/>
  <c r="H430" i="2"/>
  <c r="J428" i="2"/>
  <c r="I428" i="2"/>
  <c r="H428" i="2"/>
  <c r="H224" i="61"/>
  <c r="G224" i="61"/>
  <c r="F224" i="61"/>
  <c r="H222" i="61"/>
  <c r="G222" i="61"/>
  <c r="F222" i="61"/>
  <c r="H220" i="61"/>
  <c r="G220" i="61"/>
  <c r="F220" i="61"/>
  <c r="H218" i="61"/>
  <c r="G218" i="61"/>
  <c r="F218" i="61"/>
  <c r="H216" i="61"/>
  <c r="G216" i="61"/>
  <c r="F216" i="61"/>
  <c r="J233" i="2"/>
  <c r="I233" i="2"/>
  <c r="H233" i="2"/>
  <c r="J231" i="2"/>
  <c r="I231" i="2"/>
  <c r="H231" i="2"/>
  <c r="J229" i="2"/>
  <c r="I229" i="2"/>
  <c r="H229" i="2"/>
  <c r="J227" i="2"/>
  <c r="I227" i="2"/>
  <c r="H227" i="2"/>
  <c r="J225" i="2"/>
  <c r="I225" i="2"/>
  <c r="H225" i="2"/>
  <c r="H214" i="61"/>
  <c r="G214" i="61"/>
  <c r="F214" i="61"/>
  <c r="H212" i="61"/>
  <c r="G212" i="61"/>
  <c r="F212" i="61"/>
  <c r="H210" i="61"/>
  <c r="G210" i="61"/>
  <c r="F210" i="61"/>
  <c r="H208" i="61"/>
  <c r="G208" i="61"/>
  <c r="F208" i="61"/>
  <c r="J222" i="2"/>
  <c r="I222" i="2"/>
  <c r="H222" i="2"/>
  <c r="J220" i="2"/>
  <c r="I220" i="2"/>
  <c r="H220" i="2"/>
  <c r="J218" i="2"/>
  <c r="I218" i="2"/>
  <c r="H218" i="2"/>
  <c r="J216" i="2"/>
  <c r="I216" i="2"/>
  <c r="H216" i="2"/>
  <c r="H436" i="2" l="1"/>
  <c r="I436" i="2"/>
  <c r="F264" i="61"/>
  <c r="H215" i="2"/>
  <c r="H264" i="61"/>
  <c r="G264" i="61"/>
  <c r="I215" i="2"/>
  <c r="J215" i="2"/>
  <c r="H281" i="2"/>
  <c r="H280" i="2" s="1"/>
  <c r="J436" i="2"/>
  <c r="I281" i="2"/>
  <c r="I280" i="2" s="1"/>
  <c r="J281" i="2"/>
  <c r="J280" i="2" s="1"/>
  <c r="E534" i="3"/>
  <c r="E533" i="3" s="1"/>
  <c r="D534" i="3"/>
  <c r="D533" i="3" s="1"/>
  <c r="F533" i="3"/>
  <c r="I700" i="2"/>
  <c r="I699" i="2" s="1"/>
  <c r="I698" i="2" s="1"/>
  <c r="I697" i="2" s="1"/>
  <c r="I696" i="2" s="1"/>
  <c r="H700" i="2"/>
  <c r="H699" i="2" s="1"/>
  <c r="H698" i="2" s="1"/>
  <c r="H697" i="2" s="1"/>
  <c r="H696" i="2" s="1"/>
  <c r="J699" i="2"/>
  <c r="J698" i="2" s="1"/>
  <c r="J697" i="2" s="1"/>
  <c r="J696" i="2" s="1"/>
  <c r="G600" i="61"/>
  <c r="G599" i="61" s="1"/>
  <c r="G598" i="61" s="1"/>
  <c r="G597" i="61" s="1"/>
  <c r="G596" i="61" s="1"/>
  <c r="F600" i="61"/>
  <c r="F599" i="61" s="1"/>
  <c r="F598" i="61" s="1"/>
  <c r="F597" i="61" s="1"/>
  <c r="F596" i="61" s="1"/>
  <c r="H599" i="61"/>
  <c r="H598" i="61" s="1"/>
  <c r="H597" i="61" s="1"/>
  <c r="H596" i="61" s="1"/>
  <c r="G56" i="1"/>
  <c r="F56" i="1"/>
  <c r="E56" i="1"/>
  <c r="E503" i="3" l="1"/>
  <c r="F503" i="3"/>
  <c r="D503" i="3"/>
  <c r="E501" i="3"/>
  <c r="F501" i="3"/>
  <c r="D501" i="3"/>
  <c r="E499" i="3"/>
  <c r="F499" i="3"/>
  <c r="D499" i="3"/>
  <c r="F257" i="3" l="1"/>
  <c r="E257" i="3"/>
  <c r="D257" i="3"/>
  <c r="F255" i="3"/>
  <c r="E255" i="3"/>
  <c r="D255" i="3"/>
  <c r="F253" i="3"/>
  <c r="E253" i="3"/>
  <c r="D253" i="3"/>
  <c r="F251" i="3"/>
  <c r="E251" i="3"/>
  <c r="D251" i="3"/>
  <c r="F249" i="3"/>
  <c r="E249" i="3"/>
  <c r="D249" i="3"/>
  <c r="E225" i="3"/>
  <c r="F225" i="3"/>
  <c r="D225" i="3"/>
  <c r="D248" i="3" l="1"/>
  <c r="E248" i="3"/>
  <c r="F248" i="3"/>
  <c r="E214" i="3"/>
  <c r="F214" i="3"/>
  <c r="D214" i="3"/>
  <c r="F212" i="3"/>
  <c r="E212" i="3"/>
  <c r="D212" i="3"/>
  <c r="J525" i="2" l="1"/>
  <c r="I525" i="2"/>
  <c r="H525" i="2"/>
  <c r="D28" i="64" l="1"/>
  <c r="J657" i="2" l="1"/>
  <c r="J656" i="2" s="1"/>
  <c r="I657" i="2"/>
  <c r="I656" i="2" s="1"/>
  <c r="H657" i="2"/>
  <c r="H656" i="2" s="1"/>
  <c r="G523" i="61"/>
  <c r="H523" i="61"/>
  <c r="F523" i="61"/>
  <c r="J628" i="2" l="1"/>
  <c r="J627" i="2" s="1"/>
  <c r="I628" i="2"/>
  <c r="I627" i="2" s="1"/>
  <c r="H628" i="2"/>
  <c r="H627" i="2" s="1"/>
  <c r="J386" i="2"/>
  <c r="J385" i="2" s="1"/>
  <c r="I386" i="2"/>
  <c r="I385" i="2" s="1"/>
  <c r="H386" i="2"/>
  <c r="H385" i="2" s="1"/>
  <c r="H351" i="61"/>
  <c r="H350" i="61" s="1"/>
  <c r="G351" i="61"/>
  <c r="G350" i="61" s="1"/>
  <c r="F351" i="61"/>
  <c r="F350" i="61" s="1"/>
  <c r="J592" i="2"/>
  <c r="J591" i="2" s="1"/>
  <c r="I592" i="2"/>
  <c r="I591" i="2" s="1"/>
  <c r="H592" i="2"/>
  <c r="H591" i="2" s="1"/>
  <c r="H521" i="61"/>
  <c r="H520" i="61" s="1"/>
  <c r="G521" i="61"/>
  <c r="G520" i="61" s="1"/>
  <c r="F521" i="61"/>
  <c r="F520" i="61" s="1"/>
  <c r="F527" i="3"/>
  <c r="E527" i="3"/>
  <c r="D527" i="3"/>
  <c r="J513" i="2"/>
  <c r="J512" i="2" s="1"/>
  <c r="I513" i="2"/>
  <c r="I512" i="2" s="1"/>
  <c r="H513" i="2"/>
  <c r="H512" i="2" s="1"/>
  <c r="H431" i="61"/>
  <c r="H430" i="61" s="1"/>
  <c r="G431" i="61"/>
  <c r="G430" i="61" s="1"/>
  <c r="F431" i="61"/>
  <c r="F430" i="61" s="1"/>
  <c r="F535" i="3"/>
  <c r="E535" i="3"/>
  <c r="D535" i="3"/>
  <c r="J319" i="2"/>
  <c r="J318" i="2" s="1"/>
  <c r="I319" i="2"/>
  <c r="I318" i="2" s="1"/>
  <c r="H319" i="2"/>
  <c r="H318" i="2" s="1"/>
  <c r="H296" i="61"/>
  <c r="H295" i="61" s="1"/>
  <c r="G296" i="61"/>
  <c r="G295" i="61" s="1"/>
  <c r="F296" i="61"/>
  <c r="F295" i="61" s="1"/>
  <c r="F24" i="1" l="1"/>
  <c r="G24" i="1"/>
  <c r="I70" i="2"/>
  <c r="I69" i="2" s="1"/>
  <c r="I90" i="2"/>
  <c r="I87" i="2" s="1"/>
  <c r="I119" i="2"/>
  <c r="I118" i="2" s="1"/>
  <c r="I383" i="2"/>
  <c r="I382" i="2" s="1"/>
  <c r="I381" i="2" s="1"/>
  <c r="I380" i="2" s="1"/>
  <c r="J383" i="2"/>
  <c r="J382" i="2" s="1"/>
  <c r="J381" i="2" s="1"/>
  <c r="J380" i="2" s="1"/>
  <c r="I141" i="2"/>
  <c r="I140" i="2" s="1"/>
  <c r="I139" i="2" s="1"/>
  <c r="I138" i="2" s="1"/>
  <c r="I132" i="2" s="1"/>
  <c r="J141" i="2"/>
  <c r="J140" i="2" s="1"/>
  <c r="J139" i="2" s="1"/>
  <c r="J138" i="2" s="1"/>
  <c r="J132" i="2" s="1"/>
  <c r="I401" i="2"/>
  <c r="I400" i="2" s="1"/>
  <c r="J401" i="2"/>
  <c r="J400" i="2" s="1"/>
  <c r="I407" i="2"/>
  <c r="I405" i="2" s="1"/>
  <c r="I404" i="2" s="1"/>
  <c r="I403" i="2" s="1"/>
  <c r="J407" i="2"/>
  <c r="J405" i="2" s="1"/>
  <c r="J404" i="2" s="1"/>
  <c r="J403" i="2" s="1"/>
  <c r="I413" i="2"/>
  <c r="I412" i="2" s="1"/>
  <c r="J413" i="2"/>
  <c r="J412" i="2" s="1"/>
  <c r="I206" i="2"/>
  <c r="I205" i="2" s="1"/>
  <c r="J206" i="2"/>
  <c r="J205" i="2" s="1"/>
  <c r="J119" i="2"/>
  <c r="J118" i="2" s="1"/>
  <c r="J90" i="2"/>
  <c r="J87" i="2" s="1"/>
  <c r="J70" i="2"/>
  <c r="J69" i="2" s="1"/>
  <c r="I59" i="2"/>
  <c r="I58" i="2" s="1"/>
  <c r="J59" i="2"/>
  <c r="J58" i="2" s="1"/>
  <c r="I42" i="2"/>
  <c r="I41" i="2" s="1"/>
  <c r="J42" i="2"/>
  <c r="J41" i="2" s="1"/>
  <c r="I35" i="2"/>
  <c r="I34" i="2" s="1"/>
  <c r="J36" i="2"/>
  <c r="I20" i="2"/>
  <c r="J20" i="2"/>
  <c r="H118" i="61"/>
  <c r="G118" i="61"/>
  <c r="F118" i="61"/>
  <c r="H119" i="2"/>
  <c r="J665" i="2"/>
  <c r="I665" i="2"/>
  <c r="H665" i="2"/>
  <c r="H451" i="61"/>
  <c r="G451" i="61"/>
  <c r="F451" i="61"/>
  <c r="J609" i="2"/>
  <c r="I609" i="2"/>
  <c r="H609" i="2"/>
  <c r="J606" i="2"/>
  <c r="I606" i="2"/>
  <c r="H606" i="2"/>
  <c r="H529" i="61"/>
  <c r="H528" i="61" s="1"/>
  <c r="G529" i="61"/>
  <c r="G528" i="61" s="1"/>
  <c r="F529" i="61"/>
  <c r="F528" i="61" s="1"/>
  <c r="J663" i="2"/>
  <c r="J662" i="2" s="1"/>
  <c r="I663" i="2"/>
  <c r="I662" i="2" s="1"/>
  <c r="H663" i="2"/>
  <c r="H662" i="2" s="1"/>
  <c r="J654" i="2"/>
  <c r="J651" i="2" s="1"/>
  <c r="I654" i="2"/>
  <c r="I651" i="2" s="1"/>
  <c r="H654" i="2"/>
  <c r="H651" i="2" s="1"/>
  <c r="H426" i="61"/>
  <c r="G426" i="61"/>
  <c r="F426" i="61"/>
  <c r="H424" i="61"/>
  <c r="G424" i="61"/>
  <c r="F424" i="61"/>
  <c r="H422" i="61"/>
  <c r="G422" i="61"/>
  <c r="F422" i="61"/>
  <c r="G421" i="61" l="1"/>
  <c r="H421" i="61"/>
  <c r="F421" i="61"/>
  <c r="F500" i="61"/>
  <c r="G500" i="61"/>
  <c r="H500" i="61"/>
  <c r="G156" i="61"/>
  <c r="H156" i="61"/>
  <c r="F156" i="61"/>
  <c r="H597" i="2"/>
  <c r="H596" i="2" s="1"/>
  <c r="H595" i="2" s="1"/>
  <c r="J634" i="2"/>
  <c r="H675" i="2"/>
  <c r="H145" i="2"/>
  <c r="I634" i="2"/>
  <c r="I156" i="2"/>
  <c r="J145" i="2"/>
  <c r="J144" i="2" s="1"/>
  <c r="J143" i="2" s="1"/>
  <c r="I145" i="2"/>
  <c r="I144" i="2" s="1"/>
  <c r="I143" i="2" s="1"/>
  <c r="I597" i="2"/>
  <c r="I596" i="2" s="1"/>
  <c r="I595" i="2" s="1"/>
  <c r="J581" i="2"/>
  <c r="I581" i="2"/>
  <c r="J156" i="2"/>
  <c r="I89" i="2"/>
  <c r="I88" i="2" s="1"/>
  <c r="J399" i="2"/>
  <c r="J398" i="2" s="1"/>
  <c r="J397" i="2" s="1"/>
  <c r="I399" i="2"/>
  <c r="I398" i="2" s="1"/>
  <c r="I397" i="2" s="1"/>
  <c r="J406" i="2"/>
  <c r="I406" i="2"/>
  <c r="J89" i="2"/>
  <c r="J88" i="2" s="1"/>
  <c r="I36" i="2"/>
  <c r="J35" i="2"/>
  <c r="J34" i="2" s="1"/>
  <c r="H646" i="2"/>
  <c r="I646" i="2"/>
  <c r="H581" i="2"/>
  <c r="H580" i="2" s="1"/>
  <c r="J646" i="2"/>
  <c r="J597" i="2"/>
  <c r="J596" i="2" s="1"/>
  <c r="J595" i="2" s="1"/>
  <c r="H634" i="2"/>
  <c r="J675" i="2" l="1"/>
  <c r="J674" i="2" s="1"/>
  <c r="J673" i="2" s="1"/>
  <c r="J672" i="2" s="1"/>
  <c r="I675" i="2"/>
  <c r="I674" i="2" s="1"/>
  <c r="I673" i="2" s="1"/>
  <c r="I672" i="2" s="1"/>
  <c r="I580" i="2"/>
  <c r="I579" i="2" s="1"/>
  <c r="I578" i="2" s="1"/>
  <c r="J580" i="2"/>
  <c r="J579" i="2" s="1"/>
  <c r="J578" i="2" s="1"/>
  <c r="J633" i="2"/>
  <c r="J632" i="2" s="1"/>
  <c r="J631" i="2" s="1"/>
  <c r="I633" i="2"/>
  <c r="I632" i="2" s="1"/>
  <c r="I631" i="2" s="1"/>
  <c r="H115" i="61"/>
  <c r="G115" i="61"/>
  <c r="F115" i="61"/>
  <c r="H113" i="61"/>
  <c r="G113" i="61"/>
  <c r="F113" i="61"/>
  <c r="H110" i="61"/>
  <c r="G110" i="61"/>
  <c r="F110" i="61"/>
  <c r="H108" i="61"/>
  <c r="G108" i="61"/>
  <c r="F108" i="61"/>
  <c r="H104" i="61"/>
  <c r="G104" i="61"/>
  <c r="F104" i="61"/>
  <c r="H101" i="61"/>
  <c r="G101" i="61"/>
  <c r="F101" i="61"/>
  <c r="H99" i="61"/>
  <c r="G99" i="61"/>
  <c r="F99" i="61"/>
  <c r="J102" i="2"/>
  <c r="J101" i="2" s="1"/>
  <c r="I102" i="2"/>
  <c r="I101" i="2" s="1"/>
  <c r="H102" i="2"/>
  <c r="H101" i="2" s="1"/>
  <c r="G180" i="61"/>
  <c r="J184" i="2"/>
  <c r="F508" i="3"/>
  <c r="E508" i="3"/>
  <c r="D508" i="3"/>
  <c r="F506" i="3"/>
  <c r="E506" i="3"/>
  <c r="D506" i="3"/>
  <c r="H458" i="61"/>
  <c r="G458" i="61"/>
  <c r="F458" i="61"/>
  <c r="H456" i="61"/>
  <c r="G456" i="61"/>
  <c r="F456" i="61"/>
  <c r="H125" i="61"/>
  <c r="G125" i="61"/>
  <c r="F125" i="61"/>
  <c r="J575" i="2"/>
  <c r="J574" i="2" s="1"/>
  <c r="I575" i="2"/>
  <c r="I574" i="2" s="1"/>
  <c r="I573" i="2" s="1"/>
  <c r="I572" i="2" s="1"/>
  <c r="I571" i="2" s="1"/>
  <c r="H575" i="2"/>
  <c r="H574" i="2" s="1"/>
  <c r="I184" i="2" l="1"/>
  <c r="H184" i="2"/>
  <c r="H180" i="61"/>
  <c r="F180" i="61"/>
  <c r="H112" i="61"/>
  <c r="H113" i="2"/>
  <c r="F112" i="61"/>
  <c r="G112" i="61"/>
  <c r="J614" i="2"/>
  <c r="J613" i="2" s="1"/>
  <c r="H107" i="2"/>
  <c r="H106" i="2" s="1"/>
  <c r="I113" i="2"/>
  <c r="I112" i="2" s="1"/>
  <c r="J113" i="2"/>
  <c r="J112" i="2" s="1"/>
  <c r="D505" i="3"/>
  <c r="I107" i="2"/>
  <c r="I106" i="2" s="1"/>
  <c r="I96" i="2"/>
  <c r="I95" i="2"/>
  <c r="J95" i="2"/>
  <c r="J96" i="2"/>
  <c r="H614" i="2"/>
  <c r="H613" i="2" s="1"/>
  <c r="J197" i="2"/>
  <c r="J107" i="2"/>
  <c r="J106" i="2" s="1"/>
  <c r="E505" i="3"/>
  <c r="H197" i="2"/>
  <c r="I614" i="2"/>
  <c r="I613" i="2" s="1"/>
  <c r="I197" i="2"/>
  <c r="F505" i="3"/>
  <c r="H96" i="2"/>
  <c r="H112" i="2"/>
  <c r="H95" i="2"/>
  <c r="H183" i="2" l="1"/>
  <c r="H182" i="2" s="1"/>
  <c r="I183" i="2"/>
  <c r="I182" i="2" s="1"/>
  <c r="J94" i="2"/>
  <c r="J93" i="2" s="1"/>
  <c r="J183" i="2"/>
  <c r="J182" i="2" s="1"/>
  <c r="H94" i="2"/>
  <c r="I94" i="2"/>
  <c r="I93" i="2" s="1"/>
  <c r="D484" i="3"/>
  <c r="D483" i="3" s="1"/>
  <c r="F484" i="3"/>
  <c r="F483" i="3" s="1"/>
  <c r="E484" i="3"/>
  <c r="E483" i="3" s="1"/>
  <c r="H383" i="2" l="1"/>
  <c r="H382" i="2" s="1"/>
  <c r="H381" i="2" s="1"/>
  <c r="H380" i="2" s="1"/>
  <c r="F177" i="61"/>
  <c r="H177" i="61"/>
  <c r="G177" i="61"/>
  <c r="H180" i="2" l="1"/>
  <c r="H179" i="2" s="1"/>
  <c r="J180" i="2"/>
  <c r="J179" i="2" s="1"/>
  <c r="I180" i="2"/>
  <c r="I179" i="2" s="1"/>
  <c r="H348" i="61" l="1"/>
  <c r="H347" i="61" s="1"/>
  <c r="H346" i="61" s="1"/>
  <c r="G348" i="61"/>
  <c r="G347" i="61" s="1"/>
  <c r="G346" i="61" s="1"/>
  <c r="F348" i="61"/>
  <c r="H176" i="61"/>
  <c r="H175" i="61" s="1"/>
  <c r="G176" i="61"/>
  <c r="G175" i="61" s="1"/>
  <c r="F176" i="61"/>
  <c r="F175" i="61" s="1"/>
  <c r="J178" i="2"/>
  <c r="J177" i="2" s="1"/>
  <c r="J155" i="2" s="1"/>
  <c r="I178" i="2"/>
  <c r="I177" i="2" s="1"/>
  <c r="I155" i="2" s="1"/>
  <c r="H178" i="2"/>
  <c r="H177" i="2" s="1"/>
  <c r="F347" i="61" l="1"/>
  <c r="F346" i="61" s="1"/>
  <c r="J374" i="2"/>
  <c r="J373" i="2" s="1"/>
  <c r="J372" i="2" s="1"/>
  <c r="I374" i="2"/>
  <c r="I373" i="2" s="1"/>
  <c r="I372" i="2" s="1"/>
  <c r="H374" i="2"/>
  <c r="H373" i="2" s="1"/>
  <c r="H372" i="2" s="1"/>
  <c r="F33" i="1"/>
  <c r="G33" i="1"/>
  <c r="E33" i="1"/>
  <c r="H306" i="61" l="1"/>
  <c r="H315" i="61"/>
  <c r="F315" i="61"/>
  <c r="H320" i="61"/>
  <c r="F320" i="61"/>
  <c r="G320" i="61"/>
  <c r="G306" i="61"/>
  <c r="G315" i="61"/>
  <c r="F306" i="61"/>
  <c r="H407" i="2"/>
  <c r="H561" i="61"/>
  <c r="G561" i="61"/>
  <c r="F561" i="61"/>
  <c r="H567" i="61"/>
  <c r="G567" i="61"/>
  <c r="F567" i="61"/>
  <c r="J421" i="2"/>
  <c r="J420" i="2" s="1"/>
  <c r="I421" i="2"/>
  <c r="I420" i="2" s="1"/>
  <c r="H421" i="2"/>
  <c r="H420" i="2" s="1"/>
  <c r="H260" i="61"/>
  <c r="G260" i="61"/>
  <c r="F260" i="61"/>
  <c r="H258" i="61"/>
  <c r="G258" i="61"/>
  <c r="F258" i="61"/>
  <c r="H255" i="61"/>
  <c r="G255" i="61"/>
  <c r="F255" i="61"/>
  <c r="H253" i="61"/>
  <c r="G253" i="61"/>
  <c r="F253" i="61"/>
  <c r="H251" i="61"/>
  <c r="G251" i="61"/>
  <c r="F251" i="61"/>
  <c r="H249" i="61"/>
  <c r="G249" i="61"/>
  <c r="F249" i="61"/>
  <c r="H247" i="61"/>
  <c r="G247" i="61"/>
  <c r="F247" i="61"/>
  <c r="H245" i="61"/>
  <c r="G245" i="61"/>
  <c r="F245" i="61"/>
  <c r="J276" i="2"/>
  <c r="J275" i="2" s="1"/>
  <c r="I276" i="2"/>
  <c r="I275" i="2" s="1"/>
  <c r="H276" i="2"/>
  <c r="H275" i="2" s="1"/>
  <c r="J273" i="2"/>
  <c r="J272" i="2" s="1"/>
  <c r="I273" i="2"/>
  <c r="I272" i="2" s="1"/>
  <c r="H273" i="2"/>
  <c r="H272" i="2" s="1"/>
  <c r="I329" i="2" l="1"/>
  <c r="J329" i="2"/>
  <c r="H305" i="61"/>
  <c r="I257" i="2"/>
  <c r="I256" i="2" s="1"/>
  <c r="H329" i="2"/>
  <c r="J271" i="2"/>
  <c r="G305" i="61"/>
  <c r="F305" i="61"/>
  <c r="H271" i="2"/>
  <c r="H257" i="2"/>
  <c r="H256" i="2" s="1"/>
  <c r="J257" i="2"/>
  <c r="J256" i="2" s="1"/>
  <c r="F244" i="61"/>
  <c r="G244" i="61"/>
  <c r="H244" i="61"/>
  <c r="I271" i="2"/>
  <c r="H202" i="61"/>
  <c r="G202" i="61"/>
  <c r="F202" i="61"/>
  <c r="H200" i="61"/>
  <c r="G200" i="61"/>
  <c r="F200" i="61"/>
  <c r="J204" i="2"/>
  <c r="J203" i="2" s="1"/>
  <c r="I204" i="2"/>
  <c r="I203" i="2" s="1"/>
  <c r="H206" i="2"/>
  <c r="H205" i="2" s="1"/>
  <c r="H69" i="61"/>
  <c r="G69" i="61"/>
  <c r="F69" i="61"/>
  <c r="H67" i="61"/>
  <c r="G67" i="61"/>
  <c r="F67" i="61"/>
  <c r="H65" i="61"/>
  <c r="G65" i="61"/>
  <c r="F65" i="61"/>
  <c r="H59" i="2"/>
  <c r="H58" i="2" s="1"/>
  <c r="H63" i="61"/>
  <c r="G63" i="61"/>
  <c r="F63" i="61"/>
  <c r="H411" i="61"/>
  <c r="G411" i="61"/>
  <c r="F411" i="61"/>
  <c r="J502" i="2"/>
  <c r="I502" i="2"/>
  <c r="H502" i="2"/>
  <c r="H494" i="61"/>
  <c r="H493" i="61" s="1"/>
  <c r="G494" i="61"/>
  <c r="G493" i="61" s="1"/>
  <c r="F494" i="61"/>
  <c r="F493" i="61" s="1"/>
  <c r="J552" i="2"/>
  <c r="J551" i="2" s="1"/>
  <c r="I552" i="2"/>
  <c r="I551" i="2" s="1"/>
  <c r="H552" i="2"/>
  <c r="H551" i="2" s="1"/>
  <c r="H475" i="61"/>
  <c r="J530" i="2"/>
  <c r="J524" i="2" s="1"/>
  <c r="H487" i="61"/>
  <c r="G487" i="61"/>
  <c r="F487" i="61"/>
  <c r="H485" i="61"/>
  <c r="G485" i="61"/>
  <c r="F485" i="61"/>
  <c r="J543" i="2"/>
  <c r="I543" i="2"/>
  <c r="H543" i="2"/>
  <c r="H479" i="61"/>
  <c r="G479" i="61"/>
  <c r="F479" i="61"/>
  <c r="H483" i="61"/>
  <c r="G483" i="61"/>
  <c r="F483" i="61"/>
  <c r="J540" i="2"/>
  <c r="I540" i="2"/>
  <c r="H540" i="2"/>
  <c r="H436" i="61"/>
  <c r="G436" i="61"/>
  <c r="F436" i="61"/>
  <c r="J519" i="2"/>
  <c r="I519" i="2"/>
  <c r="H519" i="2"/>
  <c r="H417" i="61"/>
  <c r="G417" i="61"/>
  <c r="F417" i="61"/>
  <c r="J509" i="2"/>
  <c r="J508" i="2" s="1"/>
  <c r="I509" i="2"/>
  <c r="I508" i="2" s="1"/>
  <c r="H509" i="2"/>
  <c r="H508" i="2" s="1"/>
  <c r="G475" i="61"/>
  <c r="F475" i="61"/>
  <c r="I530" i="2"/>
  <c r="I524" i="2" s="1"/>
  <c r="H530" i="2"/>
  <c r="H524" i="2" s="1"/>
  <c r="F83" i="3"/>
  <c r="E83" i="3"/>
  <c r="D83" i="3"/>
  <c r="F81" i="3"/>
  <c r="E81" i="3"/>
  <c r="D81" i="3"/>
  <c r="F79" i="3"/>
  <c r="E79" i="3"/>
  <c r="D79" i="3"/>
  <c r="J506" i="2"/>
  <c r="I506" i="2"/>
  <c r="H506" i="2"/>
  <c r="J504" i="2"/>
  <c r="I504" i="2"/>
  <c r="H504" i="2"/>
  <c r="H472" i="61"/>
  <c r="G472" i="61"/>
  <c r="F472" i="61"/>
  <c r="H470" i="61"/>
  <c r="G470" i="61"/>
  <c r="F470" i="61"/>
  <c r="H395" i="61"/>
  <c r="H374" i="61" s="1"/>
  <c r="H373" i="61" s="1"/>
  <c r="G395" i="61"/>
  <c r="G374" i="61" s="1"/>
  <c r="G373" i="61" s="1"/>
  <c r="F395" i="61"/>
  <c r="F374" i="61" s="1"/>
  <c r="J483" i="2"/>
  <c r="I483" i="2"/>
  <c r="H483" i="2"/>
  <c r="E65" i="3"/>
  <c r="F65" i="3"/>
  <c r="D65" i="3"/>
  <c r="F26" i="3"/>
  <c r="E26" i="3"/>
  <c r="D26" i="3"/>
  <c r="F24" i="3"/>
  <c r="E24" i="3"/>
  <c r="D24" i="3"/>
  <c r="F21" i="3"/>
  <c r="E21" i="3"/>
  <c r="D21" i="3"/>
  <c r="F19" i="3"/>
  <c r="E19" i="3"/>
  <c r="D19" i="3"/>
  <c r="I501" i="2" l="1"/>
  <c r="D78" i="3"/>
  <c r="J501" i="2"/>
  <c r="E78" i="3"/>
  <c r="H501" i="2"/>
  <c r="F78" i="3"/>
  <c r="D23" i="3"/>
  <c r="F23" i="3"/>
  <c r="E23" i="3"/>
  <c r="G469" i="61"/>
  <c r="F199" i="61"/>
  <c r="H199" i="61"/>
  <c r="G199" i="61"/>
  <c r="H469" i="61"/>
  <c r="F469" i="61"/>
  <c r="F18" i="3"/>
  <c r="E18" i="3"/>
  <c r="J61" i="2"/>
  <c r="J57" i="2" s="1"/>
  <c r="J56" i="2" s="1"/>
  <c r="I61" i="2"/>
  <c r="I57" i="2" s="1"/>
  <c r="I56" i="2" s="1"/>
  <c r="H204" i="2"/>
  <c r="H61" i="2"/>
  <c r="H542" i="2"/>
  <c r="F478" i="61"/>
  <c r="G478" i="61"/>
  <c r="H478" i="61"/>
  <c r="I542" i="2"/>
  <c r="J542" i="2"/>
  <c r="H293" i="61" l="1"/>
  <c r="G293" i="61"/>
  <c r="F293" i="61"/>
  <c r="H291" i="61"/>
  <c r="G291" i="61"/>
  <c r="F291" i="61"/>
  <c r="H288" i="61"/>
  <c r="G288" i="61"/>
  <c r="F288" i="61"/>
  <c r="H286" i="61"/>
  <c r="G286" i="61"/>
  <c r="F286" i="61"/>
  <c r="H284" i="61"/>
  <c r="G284" i="61"/>
  <c r="F284" i="61"/>
  <c r="H281" i="61"/>
  <c r="G281" i="61"/>
  <c r="F281" i="61"/>
  <c r="H279" i="61"/>
  <c r="G279" i="61"/>
  <c r="F279" i="61"/>
  <c r="H277" i="61"/>
  <c r="G277" i="61"/>
  <c r="F277" i="61"/>
  <c r="J312" i="2"/>
  <c r="I312" i="2"/>
  <c r="H312" i="2"/>
  <c r="J309" i="2"/>
  <c r="J308" i="2" s="1"/>
  <c r="I309" i="2"/>
  <c r="I308" i="2" s="1"/>
  <c r="H309" i="2"/>
  <c r="H308" i="2" s="1"/>
  <c r="J306" i="2"/>
  <c r="I306" i="2"/>
  <c r="H306" i="2"/>
  <c r="J304" i="2"/>
  <c r="I304" i="2"/>
  <c r="H304" i="2"/>
  <c r="J300" i="2"/>
  <c r="I300" i="2"/>
  <c r="H300" i="2"/>
  <c r="J298" i="2"/>
  <c r="I298" i="2"/>
  <c r="J295" i="2"/>
  <c r="J294" i="2" s="1"/>
  <c r="I295" i="2"/>
  <c r="I294" i="2" s="1"/>
  <c r="H294" i="2"/>
  <c r="H290" i="61" l="1"/>
  <c r="H293" i="2"/>
  <c r="I311" i="2"/>
  <c r="F290" i="61"/>
  <c r="H303" i="2"/>
  <c r="H302" i="2" s="1"/>
  <c r="G283" i="61"/>
  <c r="F283" i="61"/>
  <c r="G290" i="61"/>
  <c r="H311" i="2"/>
  <c r="I297" i="2"/>
  <c r="I293" i="2" s="1"/>
  <c r="F276" i="61"/>
  <c r="G276" i="61"/>
  <c r="H283" i="61"/>
  <c r="H276" i="61"/>
  <c r="J311" i="2"/>
  <c r="I303" i="2"/>
  <c r="I302" i="2" s="1"/>
  <c r="J303" i="2"/>
  <c r="J302" i="2" s="1"/>
  <c r="J297" i="2"/>
  <c r="J293" i="2" s="1"/>
  <c r="I427" i="2" l="1"/>
  <c r="J427" i="2"/>
  <c r="I292" i="2"/>
  <c r="J292" i="2"/>
  <c r="H292" i="2"/>
  <c r="H427" i="2"/>
  <c r="F583" i="61"/>
  <c r="G583" i="61"/>
  <c r="H583" i="61"/>
  <c r="E329" i="3"/>
  <c r="F329" i="3"/>
  <c r="D329" i="3"/>
  <c r="E331" i="3"/>
  <c r="I237" i="2" l="1"/>
  <c r="I236" i="2" s="1"/>
  <c r="I235" i="2" s="1"/>
  <c r="J426" i="2"/>
  <c r="I426" i="2"/>
  <c r="H237" i="2"/>
  <c r="H236" i="2" s="1"/>
  <c r="H426" i="2"/>
  <c r="J237" i="2"/>
  <c r="J236" i="2" s="1"/>
  <c r="F227" i="61"/>
  <c r="G227" i="61"/>
  <c r="H227" i="61"/>
  <c r="E294" i="3"/>
  <c r="F294" i="3"/>
  <c r="D294" i="3"/>
  <c r="I424" i="2" l="1"/>
  <c r="I423" i="2" s="1"/>
  <c r="I425" i="2"/>
  <c r="J425" i="2"/>
  <c r="J424" i="2"/>
  <c r="J423" i="2" s="1"/>
  <c r="J324" i="2"/>
  <c r="J323" i="2" s="1"/>
  <c r="J322" i="2" s="1"/>
  <c r="J321" i="2" s="1"/>
  <c r="G300" i="61"/>
  <c r="G299" i="61" s="1"/>
  <c r="H324" i="2"/>
  <c r="H323" i="2" s="1"/>
  <c r="H322" i="2" s="1"/>
  <c r="H321" i="2" s="1"/>
  <c r="F300" i="61"/>
  <c r="I324" i="2"/>
  <c r="I323" i="2" s="1"/>
  <c r="I322" i="2" s="1"/>
  <c r="I321" i="2" s="1"/>
  <c r="H300" i="61"/>
  <c r="H299" i="61" s="1"/>
  <c r="E538" i="3"/>
  <c r="F538" i="3"/>
  <c r="D538" i="3"/>
  <c r="H82" i="61" l="1"/>
  <c r="G82" i="61"/>
  <c r="F82" i="61"/>
  <c r="J79" i="2"/>
  <c r="I79" i="2"/>
  <c r="H79" i="2"/>
  <c r="H82" i="2"/>
  <c r="I82" i="2"/>
  <c r="J82" i="2"/>
  <c r="D552" i="3" l="1"/>
  <c r="F552" i="3"/>
  <c r="F559" i="3"/>
  <c r="E559" i="3"/>
  <c r="D559" i="3"/>
  <c r="F557" i="3"/>
  <c r="E557" i="3"/>
  <c r="D557" i="3"/>
  <c r="H26" i="61"/>
  <c r="G26" i="61"/>
  <c r="F26" i="61"/>
  <c r="H24" i="61"/>
  <c r="G24" i="61"/>
  <c r="F24" i="61"/>
  <c r="I22" i="2"/>
  <c r="I19" i="2" s="1"/>
  <c r="I18" i="2" s="1"/>
  <c r="I17" i="2" s="1"/>
  <c r="I16" i="2" s="1"/>
  <c r="I15" i="2" s="1"/>
  <c r="J22" i="2"/>
  <c r="J19" i="2" s="1"/>
  <c r="J18" i="2" s="1"/>
  <c r="J17" i="2" s="1"/>
  <c r="J16" i="2" s="1"/>
  <c r="J15" i="2" s="1"/>
  <c r="E552" i="3"/>
  <c r="H93" i="61"/>
  <c r="G93" i="61"/>
  <c r="F93" i="61"/>
  <c r="H90" i="2"/>
  <c r="E481" i="3" l="1"/>
  <c r="E480" i="3" s="1"/>
  <c r="E479" i="3" s="1"/>
  <c r="E478" i="3" s="1"/>
  <c r="F481" i="3"/>
  <c r="F480" i="3" s="1"/>
  <c r="F479" i="3" s="1"/>
  <c r="F478" i="3" s="1"/>
  <c r="D481" i="3"/>
  <c r="D480" i="3" s="1"/>
  <c r="D479" i="3" s="1"/>
  <c r="D478" i="3" s="1"/>
  <c r="H401" i="2" l="1"/>
  <c r="H400" i="2" s="1"/>
  <c r="H85" i="61"/>
  <c r="G85" i="61"/>
  <c r="F85" i="61"/>
  <c r="J566" i="2" l="1"/>
  <c r="H556" i="61"/>
  <c r="H551" i="61"/>
  <c r="G551" i="61"/>
  <c r="F551" i="61"/>
  <c r="H547" i="61"/>
  <c r="G547" i="61"/>
  <c r="F547" i="61"/>
  <c r="H542" i="61"/>
  <c r="G542" i="61"/>
  <c r="F542" i="61"/>
  <c r="H406" i="2"/>
  <c r="E443" i="3"/>
  <c r="E440" i="3" s="1"/>
  <c r="F443" i="3"/>
  <c r="F440" i="3" s="1"/>
  <c r="D443" i="3"/>
  <c r="D440" i="3" s="1"/>
  <c r="E448" i="3"/>
  <c r="F448" i="3"/>
  <c r="D448" i="3"/>
  <c r="E438" i="3" l="1"/>
  <c r="F438" i="3"/>
  <c r="D438" i="3"/>
  <c r="F446" i="3"/>
  <c r="F445" i="3" s="1"/>
  <c r="E446" i="3"/>
  <c r="E445" i="3" s="1"/>
  <c r="D446" i="3"/>
  <c r="D445" i="3" s="1"/>
  <c r="F436" i="3"/>
  <c r="E436" i="3"/>
  <c r="D436" i="3"/>
  <c r="H107" i="61"/>
  <c r="G103" i="61"/>
  <c r="H103" i="61"/>
  <c r="F103" i="61"/>
  <c r="H98" i="61"/>
  <c r="F117" i="61"/>
  <c r="G117" i="61"/>
  <c r="H117" i="61"/>
  <c r="H124" i="61"/>
  <c r="G124" i="61"/>
  <c r="F124" i="61"/>
  <c r="E435" i="3" l="1"/>
  <c r="F435" i="3"/>
  <c r="F434" i="3" s="1"/>
  <c r="D435" i="3"/>
  <c r="I612" i="2"/>
  <c r="I594" i="2" s="1"/>
  <c r="I577" i="2" s="1"/>
  <c r="G107" i="61"/>
  <c r="F455" i="61"/>
  <c r="F454" i="61" s="1"/>
  <c r="F98" i="61"/>
  <c r="E434" i="3"/>
  <c r="H455" i="61"/>
  <c r="H454" i="61" s="1"/>
  <c r="G455" i="61"/>
  <c r="G454" i="61" s="1"/>
  <c r="H97" i="61"/>
  <c r="F107" i="61"/>
  <c r="G98" i="61"/>
  <c r="J612" i="2"/>
  <c r="J594" i="2" s="1"/>
  <c r="J577" i="2" s="1"/>
  <c r="H612" i="2"/>
  <c r="H594" i="2" s="1"/>
  <c r="E360" i="3"/>
  <c r="F360" i="3"/>
  <c r="D360" i="3"/>
  <c r="F331" i="3"/>
  <c r="D331" i="3"/>
  <c r="G97" i="61" l="1"/>
  <c r="F97" i="61"/>
  <c r="D434" i="3"/>
  <c r="H145" i="61"/>
  <c r="G145" i="61"/>
  <c r="F145" i="61"/>
  <c r="F275" i="61" l="1"/>
  <c r="G275" i="61"/>
  <c r="H275" i="61"/>
  <c r="F299" i="61" l="1"/>
  <c r="H242" i="61"/>
  <c r="G242" i="61"/>
  <c r="F242" i="61"/>
  <c r="H240" i="61"/>
  <c r="G240" i="61"/>
  <c r="F240" i="61"/>
  <c r="J250" i="2"/>
  <c r="I250" i="2"/>
  <c r="H250" i="2"/>
  <c r="J249" i="2" l="1"/>
  <c r="I249" i="2"/>
  <c r="H249" i="2"/>
  <c r="I248" i="2" l="1"/>
  <c r="I247" i="2" s="1"/>
  <c r="J248" i="2"/>
  <c r="J247" i="2" s="1"/>
  <c r="E246" i="3"/>
  <c r="F246" i="3"/>
  <c r="D246" i="3"/>
  <c r="F355" i="61" l="1"/>
  <c r="F354" i="61" s="1"/>
  <c r="F353" i="61" s="1"/>
  <c r="H355" i="61"/>
  <c r="H354" i="61" s="1"/>
  <c r="H353" i="61" s="1"/>
  <c r="I391" i="2"/>
  <c r="I390" i="2" s="1"/>
  <c r="I389" i="2" s="1"/>
  <c r="I388" i="2" s="1"/>
  <c r="G355" i="61"/>
  <c r="G354" i="61" s="1"/>
  <c r="G353" i="61" s="1"/>
  <c r="J391" i="2"/>
  <c r="J390" i="2" s="1"/>
  <c r="J389" i="2" s="1"/>
  <c r="J388" i="2" s="1"/>
  <c r="H391" i="2"/>
  <c r="H390" i="2" s="1"/>
  <c r="H389" i="2" s="1"/>
  <c r="H388" i="2" s="1"/>
  <c r="E240" i="3"/>
  <c r="F240" i="3"/>
  <c r="D240" i="3"/>
  <c r="E235" i="3"/>
  <c r="F235" i="3"/>
  <c r="D235" i="3"/>
  <c r="E233" i="3"/>
  <c r="F233" i="3"/>
  <c r="D233" i="3"/>
  <c r="E231" i="3"/>
  <c r="F231" i="3"/>
  <c r="D231" i="3"/>
  <c r="E229" i="3"/>
  <c r="F229" i="3"/>
  <c r="F228" i="3" s="1"/>
  <c r="D229" i="3"/>
  <c r="E223" i="3"/>
  <c r="F223" i="3"/>
  <c r="D223" i="3"/>
  <c r="E221" i="3"/>
  <c r="F221" i="3"/>
  <c r="D221" i="3"/>
  <c r="E219" i="3"/>
  <c r="F219" i="3"/>
  <c r="D219" i="3"/>
  <c r="E217" i="3"/>
  <c r="F217" i="3"/>
  <c r="D217" i="3"/>
  <c r="H531" i="61"/>
  <c r="G531" i="61"/>
  <c r="F531" i="61"/>
  <c r="H689" i="2"/>
  <c r="H688" i="2" s="1"/>
  <c r="H687" i="2" s="1"/>
  <c r="H686" i="2" s="1"/>
  <c r="H468" i="61"/>
  <c r="H467" i="61" s="1"/>
  <c r="G468" i="61"/>
  <c r="G467" i="61" s="1"/>
  <c r="J539" i="2"/>
  <c r="I539" i="2"/>
  <c r="H539" i="2"/>
  <c r="E228" i="3" l="1"/>
  <c r="G207" i="61"/>
  <c r="F207" i="61"/>
  <c r="H207" i="61"/>
  <c r="F216" i="3"/>
  <c r="E216" i="3"/>
  <c r="D216" i="3"/>
  <c r="H224" i="2"/>
  <c r="H214" i="2" s="1"/>
  <c r="H213" i="2" s="1"/>
  <c r="H203" i="2"/>
  <c r="H440" i="61"/>
  <c r="H439" i="61" s="1"/>
  <c r="H438" i="61" s="1"/>
  <c r="D228" i="3"/>
  <c r="F440" i="61"/>
  <c r="F439" i="61" s="1"/>
  <c r="F438" i="61" s="1"/>
  <c r="F468" i="61"/>
  <c r="G440" i="61"/>
  <c r="G439" i="61" s="1"/>
  <c r="G438" i="61" s="1"/>
  <c r="H57" i="2"/>
  <c r="I224" i="2"/>
  <c r="I214" i="2" s="1"/>
  <c r="I213" i="2" s="1"/>
  <c r="J224" i="2"/>
  <c r="J214" i="2" s="1"/>
  <c r="J213" i="2" s="1"/>
  <c r="H633" i="2" l="1"/>
  <c r="J560" i="2" l="1"/>
  <c r="J559" i="2" s="1"/>
  <c r="J558" i="2" s="1"/>
  <c r="I560" i="2"/>
  <c r="I559" i="2" s="1"/>
  <c r="I558" i="2" s="1"/>
  <c r="H560" i="2"/>
  <c r="H559" i="2" s="1"/>
  <c r="H558" i="2" s="1"/>
  <c r="J535" i="2"/>
  <c r="I535" i="2"/>
  <c r="I534" i="2" s="1"/>
  <c r="H535" i="2"/>
  <c r="J518" i="2"/>
  <c r="I518" i="2"/>
  <c r="H518" i="2"/>
  <c r="F94" i="3"/>
  <c r="E94" i="3"/>
  <c r="D94" i="3"/>
  <c r="H415" i="61"/>
  <c r="G415" i="61"/>
  <c r="F415" i="61"/>
  <c r="F404" i="61" s="1"/>
  <c r="H413" i="61"/>
  <c r="G413" i="61"/>
  <c r="F413" i="61"/>
  <c r="J523" i="2"/>
  <c r="I523" i="2"/>
  <c r="H523" i="2"/>
  <c r="J480" i="2"/>
  <c r="I480" i="2"/>
  <c r="H480" i="2"/>
  <c r="E208" i="3"/>
  <c r="F208" i="3"/>
  <c r="D208" i="3"/>
  <c r="E210" i="3"/>
  <c r="F210" i="3"/>
  <c r="D210" i="3"/>
  <c r="G404" i="61" l="1"/>
  <c r="H404" i="61"/>
  <c r="H403" i="61" s="1"/>
  <c r="F207" i="3"/>
  <c r="E207" i="3"/>
  <c r="D207" i="3"/>
  <c r="F403" i="61"/>
  <c r="J534" i="2"/>
  <c r="J533" i="2" s="1"/>
  <c r="J522" i="2" s="1"/>
  <c r="H534" i="2"/>
  <c r="H533" i="2" s="1"/>
  <c r="H522" i="2" s="1"/>
  <c r="G403" i="61"/>
  <c r="H446" i="2"/>
  <c r="H445" i="2" s="1"/>
  <c r="I533" i="2"/>
  <c r="I522" i="2" s="1"/>
  <c r="H459" i="2"/>
  <c r="I494" i="2"/>
  <c r="I493" i="2" s="1"/>
  <c r="J494" i="2"/>
  <c r="J493" i="2" s="1"/>
  <c r="I517" i="2"/>
  <c r="H473" i="2"/>
  <c r="H494" i="2"/>
  <c r="H493" i="2" s="1"/>
  <c r="J517" i="2"/>
  <c r="H517" i="2"/>
  <c r="H362" i="61"/>
  <c r="H361" i="61" s="1"/>
  <c r="G362" i="61"/>
  <c r="G361" i="61" s="1"/>
  <c r="I446" i="2"/>
  <c r="I445" i="2" s="1"/>
  <c r="I444" i="2" s="1"/>
  <c r="I443" i="2" s="1"/>
  <c r="J459" i="2"/>
  <c r="I473" i="2"/>
  <c r="I458" i="2" s="1"/>
  <c r="I457" i="2" s="1"/>
  <c r="J473" i="2"/>
  <c r="J446" i="2"/>
  <c r="J445" i="2" s="1"/>
  <c r="J444" i="2" s="1"/>
  <c r="J443" i="2" s="1"/>
  <c r="J458" i="2" l="1"/>
  <c r="J457" i="2" s="1"/>
  <c r="H458" i="2"/>
  <c r="H457" i="2" s="1"/>
  <c r="J492" i="2"/>
  <c r="J491" i="2" s="1"/>
  <c r="I492" i="2"/>
  <c r="I491" i="2" s="1"/>
  <c r="H492" i="2"/>
  <c r="H491" i="2" s="1"/>
  <c r="E167" i="3" l="1"/>
  <c r="F167" i="3"/>
  <c r="D167" i="3"/>
  <c r="E137" i="3" l="1"/>
  <c r="F137" i="3"/>
  <c r="D137" i="3"/>
  <c r="D132" i="3"/>
  <c r="E132" i="3"/>
  <c r="F132" i="3"/>
  <c r="E110" i="3"/>
  <c r="E109" i="3" s="1"/>
  <c r="F110" i="3"/>
  <c r="F109" i="3" s="1"/>
  <c r="D110" i="3"/>
  <c r="D109" i="3" s="1"/>
  <c r="E107" i="3"/>
  <c r="F107" i="3"/>
  <c r="D107" i="3"/>
  <c r="E105" i="3"/>
  <c r="F105" i="3"/>
  <c r="D105" i="3"/>
  <c r="E103" i="3"/>
  <c r="F103" i="3"/>
  <c r="D103" i="3"/>
  <c r="E101" i="3"/>
  <c r="F101" i="3"/>
  <c r="D101" i="3"/>
  <c r="E98" i="3"/>
  <c r="F98" i="3"/>
  <c r="D98" i="3"/>
  <c r="E96" i="3"/>
  <c r="F96" i="3"/>
  <c r="D96" i="3"/>
  <c r="E91" i="3"/>
  <c r="F91" i="3"/>
  <c r="D91" i="3"/>
  <c r="E89" i="3"/>
  <c r="F89" i="3"/>
  <c r="D89" i="3"/>
  <c r="E87" i="3"/>
  <c r="F87" i="3"/>
  <c r="D87" i="3"/>
  <c r="D93" i="3" l="1"/>
  <c r="F93" i="3"/>
  <c r="E100" i="3"/>
  <c r="E93" i="3"/>
  <c r="F86" i="3"/>
  <c r="E86" i="3"/>
  <c r="D86" i="3"/>
  <c r="D100" i="3"/>
  <c r="F100" i="3"/>
  <c r="E85" i="3" l="1"/>
  <c r="F85" i="3"/>
  <c r="D85" i="3"/>
  <c r="E76" i="3" l="1"/>
  <c r="F76" i="3"/>
  <c r="D76" i="3"/>
  <c r="E74" i="3"/>
  <c r="F74" i="3"/>
  <c r="D74" i="3"/>
  <c r="E72" i="3"/>
  <c r="F72" i="3"/>
  <c r="D72" i="3"/>
  <c r="E62" i="3"/>
  <c r="F62" i="3"/>
  <c r="D62" i="3"/>
  <c r="E60" i="3"/>
  <c r="F60" i="3"/>
  <c r="D60" i="3"/>
  <c r="E57" i="3"/>
  <c r="F57" i="3"/>
  <c r="D57" i="3"/>
  <c r="E55" i="3"/>
  <c r="F55" i="3"/>
  <c r="D55" i="3"/>
  <c r="E54" i="3" l="1"/>
  <c r="D54" i="3"/>
  <c r="F54" i="3"/>
  <c r="D71" i="3"/>
  <c r="D70" i="3" s="1"/>
  <c r="F71" i="3"/>
  <c r="F70" i="3" s="1"/>
  <c r="E71" i="3"/>
  <c r="E70" i="3" s="1"/>
  <c r="E52" i="3"/>
  <c r="F52" i="3"/>
  <c r="D52" i="3"/>
  <c r="E50" i="3"/>
  <c r="F50" i="3"/>
  <c r="D50" i="3"/>
  <c r="E48" i="3"/>
  <c r="F48" i="3"/>
  <c r="D48" i="3"/>
  <c r="F47" i="3" l="1"/>
  <c r="E47" i="3"/>
  <c r="D47" i="3"/>
  <c r="E43" i="3"/>
  <c r="F43" i="3"/>
  <c r="D43" i="3"/>
  <c r="E41" i="3"/>
  <c r="F41" i="3"/>
  <c r="F40" i="3" s="1"/>
  <c r="D41" i="3"/>
  <c r="E36" i="3"/>
  <c r="F36" i="3"/>
  <c r="D36" i="3"/>
  <c r="E38" i="3"/>
  <c r="F38" i="3"/>
  <c r="D38" i="3"/>
  <c r="E34" i="3"/>
  <c r="F34" i="3"/>
  <c r="D34" i="3"/>
  <c r="D40" i="3" l="1"/>
  <c r="E40" i="3"/>
  <c r="F33" i="3"/>
  <c r="F32" i="3" s="1"/>
  <c r="D33" i="3"/>
  <c r="E33" i="3"/>
  <c r="E29" i="3"/>
  <c r="E28" i="3" s="1"/>
  <c r="F29" i="3"/>
  <c r="F28" i="3" s="1"/>
  <c r="D29" i="3"/>
  <c r="D28" i="3" s="1"/>
  <c r="F476" i="3"/>
  <c r="F475" i="3" s="1"/>
  <c r="E476" i="3"/>
  <c r="E475" i="3" s="1"/>
  <c r="D476" i="3"/>
  <c r="D475" i="3" s="1"/>
  <c r="F473" i="3"/>
  <c r="F472" i="3" s="1"/>
  <c r="E473" i="3"/>
  <c r="E472" i="3" s="1"/>
  <c r="D473" i="3"/>
  <c r="D472" i="3" s="1"/>
  <c r="D32" i="3" l="1"/>
  <c r="E32" i="3"/>
  <c r="F17" i="3"/>
  <c r="F16" i="3" s="1"/>
  <c r="E17" i="3"/>
  <c r="E471" i="3" l="1"/>
  <c r="E470" i="3" s="1"/>
  <c r="E16" i="3"/>
  <c r="F471" i="3"/>
  <c r="F470" i="3" s="1"/>
  <c r="H527" i="61"/>
  <c r="H526" i="61" s="1"/>
  <c r="H525" i="61" s="1"/>
  <c r="G527" i="61"/>
  <c r="G526" i="61" s="1"/>
  <c r="G525" i="61" s="1"/>
  <c r="F527" i="61"/>
  <c r="F526" i="61" s="1"/>
  <c r="F525" i="61" s="1"/>
  <c r="H499" i="61" l="1"/>
  <c r="H498" i="61" s="1"/>
  <c r="G499" i="61"/>
  <c r="G498" i="61" s="1"/>
  <c r="H22" i="2" l="1"/>
  <c r="H20" i="2"/>
  <c r="F424" i="3"/>
  <c r="F423" i="3" s="1"/>
  <c r="E424" i="3"/>
  <c r="E423" i="3" s="1"/>
  <c r="D424" i="3"/>
  <c r="D423" i="3" s="1"/>
  <c r="H19" i="2" l="1"/>
  <c r="E173" i="3"/>
  <c r="E172" i="3" s="1"/>
  <c r="F173" i="3"/>
  <c r="F172" i="3" s="1"/>
  <c r="D173" i="3"/>
  <c r="D172" i="3" s="1"/>
  <c r="G372" i="61" l="1"/>
  <c r="H372" i="61"/>
  <c r="F362" i="61"/>
  <c r="F361" i="61" s="1"/>
  <c r="F373" i="61"/>
  <c r="F372" i="61" s="1"/>
  <c r="H141" i="2" l="1"/>
  <c r="H140" i="2" s="1"/>
  <c r="F350" i="3"/>
  <c r="E350" i="3"/>
  <c r="D350" i="3"/>
  <c r="D421" i="3" l="1"/>
  <c r="D420" i="3" s="1"/>
  <c r="D419" i="3" s="1"/>
  <c r="F432" i="3"/>
  <c r="F430" i="3"/>
  <c r="F428" i="3"/>
  <c r="F421" i="3"/>
  <c r="F420" i="3" s="1"/>
  <c r="F419" i="3" s="1"/>
  <c r="F417" i="3"/>
  <c r="F416" i="3" s="1"/>
  <c r="F414" i="3"/>
  <c r="F412" i="3"/>
  <c r="F410" i="3"/>
  <c r="D410" i="3"/>
  <c r="F427" i="3" l="1"/>
  <c r="F426" i="3" s="1"/>
  <c r="F409" i="3"/>
  <c r="F408" i="3" s="1"/>
  <c r="J689" i="2"/>
  <c r="I689" i="2"/>
  <c r="F407" i="3" l="1"/>
  <c r="G48" i="61"/>
  <c r="H48" i="61"/>
  <c r="F48" i="61"/>
  <c r="F348" i="3" l="1"/>
  <c r="E348" i="3"/>
  <c r="D348" i="3"/>
  <c r="F346" i="3"/>
  <c r="E346" i="3"/>
  <c r="D346" i="3"/>
  <c r="F344" i="3"/>
  <c r="E344" i="3"/>
  <c r="D344" i="3"/>
  <c r="F342" i="3"/>
  <c r="E342" i="3"/>
  <c r="D342" i="3"/>
  <c r="F340" i="3"/>
  <c r="E340" i="3"/>
  <c r="D340" i="3"/>
  <c r="E338" i="3"/>
  <c r="D338" i="3"/>
  <c r="F338" i="3"/>
  <c r="F336" i="3"/>
  <c r="E336" i="3"/>
  <c r="E335" i="3" s="1"/>
  <c r="D336" i="3"/>
  <c r="F362" i="3"/>
  <c r="E362" i="3"/>
  <c r="D362" i="3"/>
  <c r="F358" i="3"/>
  <c r="E358" i="3"/>
  <c r="D358" i="3"/>
  <c r="F356" i="3"/>
  <c r="E356" i="3"/>
  <c r="D356" i="3"/>
  <c r="F335" i="3" l="1"/>
  <c r="D335" i="3"/>
  <c r="E334" i="3"/>
  <c r="F355" i="3"/>
  <c r="F354" i="3" s="1"/>
  <c r="F334" i="3"/>
  <c r="E355" i="3"/>
  <c r="E354" i="3" s="1"/>
  <c r="D355" i="3"/>
  <c r="F333" i="3" l="1"/>
  <c r="E333" i="3"/>
  <c r="H126" i="2"/>
  <c r="H125" i="2" s="1"/>
  <c r="I126" i="2"/>
  <c r="I125" i="2" s="1"/>
  <c r="J126" i="2"/>
  <c r="J125" i="2" s="1"/>
  <c r="F128" i="61"/>
  <c r="F127" i="61" s="1"/>
  <c r="F367" i="3" l="1"/>
  <c r="F366" i="3" s="1"/>
  <c r="E367" i="3"/>
  <c r="E366" i="3" s="1"/>
  <c r="D367" i="3"/>
  <c r="D366" i="3" s="1"/>
  <c r="F193" i="3" l="1"/>
  <c r="F192" i="3" s="1"/>
  <c r="E193" i="3"/>
  <c r="E192" i="3" s="1"/>
  <c r="D193" i="3"/>
  <c r="D192" i="3" s="1"/>
  <c r="F182" i="3"/>
  <c r="F181" i="3" s="1"/>
  <c r="E182" i="3"/>
  <c r="E181" i="3" s="1"/>
  <c r="D182" i="3"/>
  <c r="D181" i="3" s="1"/>
  <c r="F184" i="3" l="1"/>
  <c r="E184" i="3"/>
  <c r="D184" i="3"/>
  <c r="F226" i="61" l="1"/>
  <c r="G226" i="61" l="1"/>
  <c r="H226" i="61"/>
  <c r="H235" i="2"/>
  <c r="J235" i="2"/>
  <c r="E562" i="3" l="1"/>
  <c r="D562" i="3"/>
  <c r="D556" i="3" s="1"/>
  <c r="E549" i="3"/>
  <c r="D549" i="3"/>
  <c r="E545" i="3"/>
  <c r="D545" i="3"/>
  <c r="E542" i="3"/>
  <c r="D542" i="3"/>
  <c r="E529" i="3"/>
  <c r="E526" i="3" s="1"/>
  <c r="D529" i="3"/>
  <c r="D526" i="3" s="1"/>
  <c r="E523" i="3"/>
  <c r="D523" i="3"/>
  <c r="E521" i="3"/>
  <c r="D521" i="3"/>
  <c r="E518" i="3"/>
  <c r="D518" i="3"/>
  <c r="E515" i="3"/>
  <c r="D515" i="3"/>
  <c r="E512" i="3"/>
  <c r="E511" i="3" s="1"/>
  <c r="D512" i="3"/>
  <c r="D511" i="3" s="1"/>
  <c r="E493" i="3"/>
  <c r="D493" i="3"/>
  <c r="E489" i="3"/>
  <c r="D489" i="3"/>
  <c r="E468" i="3"/>
  <c r="E467" i="3" s="1"/>
  <c r="D468" i="3"/>
  <c r="D467" i="3" s="1"/>
  <c r="E465" i="3"/>
  <c r="E464" i="3" s="1"/>
  <c r="D465" i="3"/>
  <c r="D464" i="3" s="1"/>
  <c r="E461" i="3"/>
  <c r="E460" i="3" s="1"/>
  <c r="D461" i="3"/>
  <c r="D460" i="3" s="1"/>
  <c r="E458" i="3"/>
  <c r="D458" i="3"/>
  <c r="E456" i="3"/>
  <c r="D456" i="3"/>
  <c r="E453" i="3"/>
  <c r="E452" i="3" s="1"/>
  <c r="D453" i="3"/>
  <c r="D452" i="3" s="1"/>
  <c r="E432" i="3"/>
  <c r="D432" i="3"/>
  <c r="E430" i="3"/>
  <c r="D430" i="3"/>
  <c r="E428" i="3"/>
  <c r="D428" i="3"/>
  <c r="E421" i="3"/>
  <c r="E420" i="3" s="1"/>
  <c r="E419" i="3" s="1"/>
  <c r="E417" i="3"/>
  <c r="E416" i="3" s="1"/>
  <c r="D417" i="3"/>
  <c r="D416" i="3" s="1"/>
  <c r="E414" i="3"/>
  <c r="D414" i="3"/>
  <c r="E412" i="3"/>
  <c r="D412" i="3"/>
  <c r="E410" i="3"/>
  <c r="E384" i="3"/>
  <c r="D384" i="3"/>
  <c r="E365" i="3"/>
  <c r="D365" i="3"/>
  <c r="D334" i="3"/>
  <c r="E327" i="3"/>
  <c r="D327" i="3"/>
  <c r="E325" i="3"/>
  <c r="D325" i="3"/>
  <c r="E292" i="3"/>
  <c r="D292" i="3"/>
  <c r="E244" i="3"/>
  <c r="E243" i="3" s="1"/>
  <c r="D244" i="3"/>
  <c r="D243" i="3" s="1"/>
  <c r="E238" i="3"/>
  <c r="E237" i="3" s="1"/>
  <c r="E227" i="3" s="1"/>
  <c r="D238" i="3"/>
  <c r="D237" i="3" s="1"/>
  <c r="D227" i="3" s="1"/>
  <c r="E205" i="3"/>
  <c r="E204" i="3" s="1"/>
  <c r="E203" i="3" s="1"/>
  <c r="D205" i="3"/>
  <c r="D191" i="3"/>
  <c r="E191" i="3"/>
  <c r="E180" i="3"/>
  <c r="E176" i="3"/>
  <c r="E175" i="3" s="1"/>
  <c r="D176" i="3"/>
  <c r="D175" i="3" s="1"/>
  <c r="E170" i="3"/>
  <c r="E169" i="3" s="1"/>
  <c r="D170" i="3"/>
  <c r="D169" i="3" s="1"/>
  <c r="E165" i="3"/>
  <c r="D165" i="3"/>
  <c r="E163" i="3"/>
  <c r="D163" i="3"/>
  <c r="E161" i="3"/>
  <c r="D161" i="3"/>
  <c r="E152" i="3"/>
  <c r="E151" i="3" s="1"/>
  <c r="E150" i="3" s="1"/>
  <c r="D152" i="3"/>
  <c r="D151" i="3" s="1"/>
  <c r="D150" i="3" s="1"/>
  <c r="E145" i="3"/>
  <c r="E144" i="3" s="1"/>
  <c r="D145" i="3"/>
  <c r="D144" i="3" s="1"/>
  <c r="E135" i="3"/>
  <c r="E134" i="3" s="1"/>
  <c r="D135" i="3"/>
  <c r="D134" i="3" s="1"/>
  <c r="E130" i="3"/>
  <c r="E127" i="3" s="1"/>
  <c r="E114" i="3" s="1"/>
  <c r="D130" i="3"/>
  <c r="D127" i="3" s="1"/>
  <c r="D115" i="3"/>
  <c r="D488" i="3" l="1"/>
  <c r="E488" i="3"/>
  <c r="E487" i="3" s="1"/>
  <c r="E486" i="3" s="1"/>
  <c r="E409" i="3"/>
  <c r="E408" i="3" s="1"/>
  <c r="E427" i="3"/>
  <c r="E426" i="3" s="1"/>
  <c r="E291" i="3"/>
  <c r="E290" i="3" s="1"/>
  <c r="E289" i="3" s="1"/>
  <c r="D291" i="3"/>
  <c r="D290" i="3" s="1"/>
  <c r="D289" i="3" s="1"/>
  <c r="D537" i="3"/>
  <c r="D324" i="3"/>
  <c r="E324" i="3"/>
  <c r="E383" i="3"/>
  <c r="E537" i="3"/>
  <c r="D160" i="3"/>
  <c r="D159" i="3" s="1"/>
  <c r="D114" i="3"/>
  <c r="E160" i="3"/>
  <c r="E159" i="3" s="1"/>
  <c r="E113" i="3" s="1"/>
  <c r="D383" i="3"/>
  <c r="E514" i="3"/>
  <c r="E556" i="3"/>
  <c r="D514" i="3"/>
  <c r="E463" i="3"/>
  <c r="D463" i="3"/>
  <c r="D471" i="3"/>
  <c r="D470" i="3" s="1"/>
  <c r="E296" i="3"/>
  <c r="E364" i="3"/>
  <c r="D427" i="3"/>
  <c r="D426" i="3" s="1"/>
  <c r="E455" i="3"/>
  <c r="E451" i="3" s="1"/>
  <c r="E242" i="3"/>
  <c r="E202" i="3" s="1"/>
  <c r="D296" i="3"/>
  <c r="D242" i="3"/>
  <c r="D455" i="3"/>
  <c r="D451" i="3" s="1"/>
  <c r="D18" i="3"/>
  <c r="D17" i="3" s="1"/>
  <c r="D16" i="3" s="1"/>
  <c r="D409" i="3"/>
  <c r="D204" i="3"/>
  <c r="D203" i="3" s="1"/>
  <c r="E179" i="3"/>
  <c r="D364" i="3"/>
  <c r="D180" i="3"/>
  <c r="D179" i="3" s="1"/>
  <c r="D354" i="3"/>
  <c r="D333" i="3" s="1"/>
  <c r="I694" i="2"/>
  <c r="I693" i="2" s="1"/>
  <c r="I692" i="2" s="1"/>
  <c r="H694" i="2"/>
  <c r="H693" i="2" s="1"/>
  <c r="H692" i="2" s="1"/>
  <c r="H685" i="2" s="1"/>
  <c r="H684" i="2" s="1"/>
  <c r="I688" i="2"/>
  <c r="I687" i="2" s="1"/>
  <c r="I686" i="2" s="1"/>
  <c r="H674" i="2"/>
  <c r="H673" i="2" s="1"/>
  <c r="H672" i="2" s="1"/>
  <c r="I661" i="2"/>
  <c r="H661" i="2"/>
  <c r="H425" i="2"/>
  <c r="I415" i="2"/>
  <c r="I411" i="2" s="1"/>
  <c r="I410" i="2" s="1"/>
  <c r="I409" i="2" s="1"/>
  <c r="I396" i="2" s="1"/>
  <c r="H415" i="2"/>
  <c r="H413" i="2"/>
  <c r="H412" i="2" s="1"/>
  <c r="H405" i="2"/>
  <c r="I279" i="2"/>
  <c r="H156" i="2"/>
  <c r="H155" i="2" s="1"/>
  <c r="H139" i="2"/>
  <c r="H138" i="2" s="1"/>
  <c r="H132" i="2" s="1"/>
  <c r="I124" i="2"/>
  <c r="H124" i="2"/>
  <c r="H123" i="2" s="1"/>
  <c r="H118" i="2"/>
  <c r="H89" i="2"/>
  <c r="H88" i="2" s="1"/>
  <c r="I74" i="2"/>
  <c r="H74" i="2"/>
  <c r="H70" i="2"/>
  <c r="H69" i="2" s="1"/>
  <c r="I53" i="2"/>
  <c r="I52" i="2" s="1"/>
  <c r="I51" i="2" s="1"/>
  <c r="I50" i="2" s="1"/>
  <c r="H52" i="2"/>
  <c r="H51" i="2" s="1"/>
  <c r="H50" i="2" s="1"/>
  <c r="I46" i="2"/>
  <c r="I45" i="2" s="1"/>
  <c r="I40" i="2" s="1"/>
  <c r="I39" i="2" s="1"/>
  <c r="H46" i="2"/>
  <c r="H45" i="2" s="1"/>
  <c r="H42" i="2"/>
  <c r="H41" i="2" s="1"/>
  <c r="H36" i="2"/>
  <c r="I29" i="2"/>
  <c r="I28" i="2" s="1"/>
  <c r="I27" i="2" s="1"/>
  <c r="I26" i="2" s="1"/>
  <c r="I25" i="2" s="1"/>
  <c r="H29" i="2"/>
  <c r="H28" i="2" s="1"/>
  <c r="H27" i="2" s="1"/>
  <c r="H26" i="2" s="1"/>
  <c r="H25" i="2" s="1"/>
  <c r="H40" i="2" l="1"/>
  <c r="I123" i="2"/>
  <c r="I86" i="2" s="1"/>
  <c r="I570" i="2"/>
  <c r="D487" i="3"/>
  <c r="D486" i="3" s="1"/>
  <c r="D202" i="3"/>
  <c r="D113" i="3"/>
  <c r="H73" i="2"/>
  <c r="I73" i="2"/>
  <c r="E407" i="3"/>
  <c r="E450" i="3"/>
  <c r="D450" i="3"/>
  <c r="D510" i="3"/>
  <c r="E510" i="3"/>
  <c r="D323" i="3"/>
  <c r="D322" i="3"/>
  <c r="E323" i="3"/>
  <c r="E322" i="3"/>
  <c r="D408" i="3"/>
  <c r="D407" i="3" s="1"/>
  <c r="D259" i="3"/>
  <c r="E259" i="3"/>
  <c r="I660" i="2"/>
  <c r="H516" i="2"/>
  <c r="H515" i="2" s="1"/>
  <c r="H78" i="2"/>
  <c r="H87" i="2"/>
  <c r="I78" i="2"/>
  <c r="I516" i="2"/>
  <c r="I515" i="2" s="1"/>
  <c r="H660" i="2"/>
  <c r="H659" i="2" s="1"/>
  <c r="H279" i="2"/>
  <c r="H278" i="2" s="1"/>
  <c r="H404" i="2"/>
  <c r="H403" i="2" s="1"/>
  <c r="I685" i="2"/>
  <c r="I684" i="2" s="1"/>
  <c r="H444" i="2"/>
  <c r="H443" i="2" s="1"/>
  <c r="H399" i="2"/>
  <c r="H398" i="2" s="1"/>
  <c r="H397" i="2" s="1"/>
  <c r="H202" i="2"/>
  <c r="H579" i="2"/>
  <c r="H578" i="2" s="1"/>
  <c r="I202" i="2"/>
  <c r="I131" i="2" s="1"/>
  <c r="H424" i="2"/>
  <c r="H423" i="2" s="1"/>
  <c r="H35" i="2"/>
  <c r="H34" i="2" s="1"/>
  <c r="H39" i="2"/>
  <c r="H144" i="2"/>
  <c r="H143" i="2" s="1"/>
  <c r="H632" i="2"/>
  <c r="H631" i="2" s="1"/>
  <c r="H573" i="2"/>
  <c r="H572" i="2" s="1"/>
  <c r="H56" i="2"/>
  <c r="H18" i="2"/>
  <c r="H17" i="2" s="1"/>
  <c r="H16" i="2" s="1"/>
  <c r="H15" i="2" s="1"/>
  <c r="H411" i="2"/>
  <c r="H410" i="2" s="1"/>
  <c r="H409" i="2" s="1"/>
  <c r="F571" i="61"/>
  <c r="F570" i="61" s="1"/>
  <c r="F569" i="61" s="1"/>
  <c r="G550" i="61"/>
  <c r="F550" i="61"/>
  <c r="F549" i="61" s="1"/>
  <c r="G546" i="61"/>
  <c r="G545" i="61" s="1"/>
  <c r="F546" i="61"/>
  <c r="F545" i="61" s="1"/>
  <c r="G541" i="61"/>
  <c r="G540" i="61" s="1"/>
  <c r="G539" i="61" s="1"/>
  <c r="F541" i="61"/>
  <c r="F540" i="61" s="1"/>
  <c r="F539" i="61" s="1"/>
  <c r="G435" i="61"/>
  <c r="G434" i="61" s="1"/>
  <c r="G433" i="61" s="1"/>
  <c r="F435" i="61"/>
  <c r="F434" i="61" s="1"/>
  <c r="F433" i="61" s="1"/>
  <c r="G420" i="61"/>
  <c r="G402" i="61" s="1"/>
  <c r="F420" i="61"/>
  <c r="F402" i="61" s="1"/>
  <c r="G340" i="61"/>
  <c r="G298" i="61" s="1"/>
  <c r="F340" i="61"/>
  <c r="F298" i="61" s="1"/>
  <c r="G263" i="61"/>
  <c r="G262" i="61" s="1"/>
  <c r="F263" i="61"/>
  <c r="F262" i="61" s="1"/>
  <c r="G179" i="61"/>
  <c r="F179" i="61"/>
  <c r="G128" i="61"/>
  <c r="G127" i="61" s="1"/>
  <c r="G123" i="61"/>
  <c r="F123" i="61"/>
  <c r="G92" i="61"/>
  <c r="G91" i="61" s="1"/>
  <c r="F92" i="61"/>
  <c r="F91" i="61" s="1"/>
  <c r="G81" i="61"/>
  <c r="F81" i="61"/>
  <c r="G77" i="61"/>
  <c r="G76" i="61" s="1"/>
  <c r="F77" i="61"/>
  <c r="F76" i="61" s="1"/>
  <c r="G73" i="61"/>
  <c r="G72" i="61" s="1"/>
  <c r="F73" i="61"/>
  <c r="F72" i="61" s="1"/>
  <c r="G58" i="61"/>
  <c r="G57" i="61" s="1"/>
  <c r="G56" i="61" s="1"/>
  <c r="G55" i="61" s="1"/>
  <c r="F58" i="61"/>
  <c r="F57" i="61" s="1"/>
  <c r="F56" i="61" s="1"/>
  <c r="F55" i="61" s="1"/>
  <c r="G52" i="61"/>
  <c r="G51" i="61" s="1"/>
  <c r="F52" i="61"/>
  <c r="F51" i="61" s="1"/>
  <c r="G47" i="61"/>
  <c r="F47" i="61"/>
  <c r="G43" i="61"/>
  <c r="G42" i="61" s="1"/>
  <c r="G41" i="61" s="1"/>
  <c r="G40" i="61" s="1"/>
  <c r="F42" i="61"/>
  <c r="F41" i="61" s="1"/>
  <c r="F40" i="61" s="1"/>
  <c r="G35" i="61"/>
  <c r="F35" i="61"/>
  <c r="G32" i="61"/>
  <c r="G31" i="61" s="1"/>
  <c r="F32" i="61"/>
  <c r="F31" i="61" s="1"/>
  <c r="F23" i="61"/>
  <c r="F22" i="61" s="1"/>
  <c r="G20" i="61"/>
  <c r="G19" i="61" s="1"/>
  <c r="G18" i="61" s="1"/>
  <c r="G17" i="61" s="1"/>
  <c r="F20" i="61"/>
  <c r="F19" i="61" s="1"/>
  <c r="F18" i="61" s="1"/>
  <c r="F17" i="61" s="1"/>
  <c r="H68" i="2" l="1"/>
  <c r="I659" i="2"/>
  <c r="I630" i="2" s="1"/>
  <c r="I569" i="2" s="1"/>
  <c r="I565" i="2" s="1"/>
  <c r="I564" i="2" s="1"/>
  <c r="I563" i="2" s="1"/>
  <c r="I562" i="2" s="1"/>
  <c r="I557" i="2" s="1"/>
  <c r="I556" i="2" s="1"/>
  <c r="I555" i="2" s="1"/>
  <c r="I68" i="2"/>
  <c r="I55" i="2" s="1"/>
  <c r="I33" i="2" s="1"/>
  <c r="F71" i="61"/>
  <c r="G71" i="61"/>
  <c r="H571" i="2"/>
  <c r="H570" i="2" s="1"/>
  <c r="D15" i="3"/>
  <c r="D14" i="3" s="1"/>
  <c r="E15" i="3"/>
  <c r="E14" i="3" s="1"/>
  <c r="G360" i="61"/>
  <c r="F544" i="61"/>
  <c r="H131" i="2"/>
  <c r="H577" i="2"/>
  <c r="I278" i="2"/>
  <c r="I246" i="2" s="1"/>
  <c r="H630" i="2"/>
  <c r="H248" i="2"/>
  <c r="H247" i="2" s="1"/>
  <c r="H521" i="2"/>
  <c r="G549" i="61"/>
  <c r="G544" i="61" s="1"/>
  <c r="I521" i="2"/>
  <c r="G198" i="61"/>
  <c r="F198" i="61"/>
  <c r="F239" i="61"/>
  <c r="G239" i="61"/>
  <c r="G257" i="61"/>
  <c r="F122" i="61"/>
  <c r="G122" i="61"/>
  <c r="G144" i="61"/>
  <c r="G143" i="61" s="1"/>
  <c r="G141" i="61" s="1"/>
  <c r="G140" i="61" s="1"/>
  <c r="G139" i="61" s="1"/>
  <c r="G134" i="61" s="1"/>
  <c r="F257" i="61"/>
  <c r="F206" i="61"/>
  <c r="G206" i="61"/>
  <c r="G62" i="61"/>
  <c r="G61" i="61" s="1"/>
  <c r="F582" i="61"/>
  <c r="F581" i="61" s="1"/>
  <c r="F580" i="61" s="1"/>
  <c r="G582" i="61"/>
  <c r="G581" i="61" s="1"/>
  <c r="G580" i="61" s="1"/>
  <c r="F560" i="61"/>
  <c r="F559" i="61" s="1"/>
  <c r="G560" i="61"/>
  <c r="G559" i="61" s="1"/>
  <c r="G570" i="61"/>
  <c r="G569" i="61" s="1"/>
  <c r="F499" i="61"/>
  <c r="F498" i="61" s="1"/>
  <c r="H93" i="2"/>
  <c r="H86" i="2" s="1"/>
  <c r="F144" i="61"/>
  <c r="F143" i="61" s="1"/>
  <c r="F141" i="61" s="1"/>
  <c r="F140" i="61" s="1"/>
  <c r="F139" i="61" s="1"/>
  <c r="F134" i="61" s="1"/>
  <c r="G155" i="61"/>
  <c r="G154" i="61" s="1"/>
  <c r="F155" i="61"/>
  <c r="F154" i="61" s="1"/>
  <c r="F90" i="61"/>
  <c r="G90" i="61"/>
  <c r="F46" i="61"/>
  <c r="F45" i="61" s="1"/>
  <c r="G30" i="61"/>
  <c r="G29" i="61" s="1"/>
  <c r="G46" i="61"/>
  <c r="G45" i="61" s="1"/>
  <c r="H396" i="2"/>
  <c r="G23" i="61"/>
  <c r="G22" i="61" s="1"/>
  <c r="F467" i="61"/>
  <c r="F360" i="61" s="1"/>
  <c r="F62" i="61"/>
  <c r="F61" i="61" s="1"/>
  <c r="F30" i="61"/>
  <c r="F29" i="61" s="1"/>
  <c r="G556" i="61" l="1"/>
  <c r="G555" i="61" s="1"/>
  <c r="G554" i="61" s="1"/>
  <c r="G553" i="61" s="1"/>
  <c r="G538" i="61" s="1"/>
  <c r="F556" i="61"/>
  <c r="F555" i="61" s="1"/>
  <c r="F554" i="61" s="1"/>
  <c r="F553" i="61" s="1"/>
  <c r="F538" i="61" s="1"/>
  <c r="I456" i="2"/>
  <c r="I442" i="2" s="1"/>
  <c r="I441" i="2" s="1"/>
  <c r="H569" i="2"/>
  <c r="H565" i="2" s="1"/>
  <c r="H564" i="2" s="1"/>
  <c r="H563" i="2" s="1"/>
  <c r="H562" i="2" s="1"/>
  <c r="H557" i="2" s="1"/>
  <c r="H556" i="2" s="1"/>
  <c r="H555" i="2" s="1"/>
  <c r="I32" i="2"/>
  <c r="F497" i="61"/>
  <c r="G60" i="61"/>
  <c r="G16" i="61" s="1"/>
  <c r="F60" i="61"/>
  <c r="F16" i="61" s="1"/>
  <c r="H55" i="2"/>
  <c r="H33" i="2" s="1"/>
  <c r="H246" i="2"/>
  <c r="F238" i="61"/>
  <c r="F237" i="61" s="1"/>
  <c r="F236" i="61" s="1"/>
  <c r="F197" i="61"/>
  <c r="G197" i="61"/>
  <c r="G238" i="61"/>
  <c r="G237" i="61" s="1"/>
  <c r="G236" i="61" s="1"/>
  <c r="G96" i="61"/>
  <c r="G89" i="61" s="1"/>
  <c r="G497" i="61"/>
  <c r="F96" i="61"/>
  <c r="F89" i="61" s="1"/>
  <c r="H456" i="2" l="1"/>
  <c r="H442" i="2" s="1"/>
  <c r="H441" i="2" s="1"/>
  <c r="F133" i="61"/>
  <c r="F15" i="61" s="1"/>
  <c r="I14" i="2"/>
  <c r="G133" i="61"/>
  <c r="G15" i="61" s="1"/>
  <c r="H32" i="2"/>
  <c r="H14" i="2" l="1"/>
  <c r="F512" i="3" l="1"/>
  <c r="H560" i="61" l="1"/>
  <c r="F135" i="3" l="1"/>
  <c r="F134" i="3" s="1"/>
  <c r="F458" i="3" l="1"/>
  <c r="F456" i="3"/>
  <c r="F455" i="3" l="1"/>
  <c r="F493" i="3"/>
  <c r="F489" i="3" l="1"/>
  <c r="F488" i="3" s="1"/>
  <c r="F487" i="3" s="1"/>
  <c r="F486" i="3" s="1"/>
  <c r="J124" i="2"/>
  <c r="J123" i="2" s="1"/>
  <c r="J86" i="2" s="1"/>
  <c r="H128" i="61" l="1"/>
  <c r="H127" i="61" s="1"/>
  <c r="F327" i="3" l="1"/>
  <c r="F325" i="3"/>
  <c r="F324" i="3" l="1"/>
  <c r="F322" i="3" s="1"/>
  <c r="H23" i="61" l="1"/>
  <c r="H52" i="61" l="1"/>
  <c r="H51" i="61" s="1"/>
  <c r="F542" i="3" l="1"/>
  <c r="F238" i="3" l="1"/>
  <c r="F237" i="3" s="1"/>
  <c r="F227" i="3" s="1"/>
  <c r="F205" i="3"/>
  <c r="F204" i="3" s="1"/>
  <c r="F203" i="3" s="1"/>
  <c r="H206" i="61" l="1"/>
  <c r="F523" i="3" l="1"/>
  <c r="F292" i="3" l="1"/>
  <c r="F291" i="3" s="1"/>
  <c r="F290" i="3" l="1"/>
  <c r="H47" i="61" l="1"/>
  <c r="H46" i="61" s="1"/>
  <c r="F511" i="3"/>
  <c r="F562" i="3"/>
  <c r="F556" i="3" s="1"/>
  <c r="F176" i="3"/>
  <c r="F175" i="3" s="1"/>
  <c r="F130" i="3"/>
  <c r="F127" i="3" s="1"/>
  <c r="H420" i="61" l="1"/>
  <c r="H402" i="61" s="1"/>
  <c r="H570" i="61"/>
  <c r="H497" i="61" l="1"/>
  <c r="H22" i="61" l="1"/>
  <c r="F545" i="3" l="1"/>
  <c r="J688" i="2"/>
  <c r="J687" i="2" s="1"/>
  <c r="J686" i="2" s="1"/>
  <c r="F461" i="3"/>
  <c r="F460" i="3" s="1"/>
  <c r="F323" i="3" l="1"/>
  <c r="F244" i="3" l="1"/>
  <c r="F243" i="3" s="1"/>
  <c r="J573" i="2" l="1"/>
  <c r="J572" i="2" s="1"/>
  <c r="J571" i="2" s="1"/>
  <c r="F365" i="3"/>
  <c r="F364" i="3" s="1"/>
  <c r="J570" i="2" l="1"/>
  <c r="F549" i="3" l="1"/>
  <c r="F529" i="3"/>
  <c r="F526" i="3" s="1"/>
  <c r="F521" i="3"/>
  <c r="F518" i="3"/>
  <c r="F515" i="3"/>
  <c r="F468" i="3"/>
  <c r="F467" i="3" s="1"/>
  <c r="F465" i="3"/>
  <c r="F464" i="3" s="1"/>
  <c r="F453" i="3"/>
  <c r="F452" i="3" s="1"/>
  <c r="F451" i="3" s="1"/>
  <c r="F296" i="3"/>
  <c r="F170" i="3"/>
  <c r="F169" i="3" s="1"/>
  <c r="F165" i="3"/>
  <c r="F163" i="3"/>
  <c r="F161" i="3"/>
  <c r="F152" i="3"/>
  <c r="F151" i="3" s="1"/>
  <c r="F150" i="3" s="1"/>
  <c r="F145" i="3"/>
  <c r="F144" i="3" s="1"/>
  <c r="F114" i="3" s="1"/>
  <c r="J694" i="2"/>
  <c r="J693" i="2" s="1"/>
  <c r="J692" i="2" s="1"/>
  <c r="J685" i="2" s="1"/>
  <c r="J684" i="2" s="1"/>
  <c r="J565" i="2"/>
  <c r="J564" i="2" s="1"/>
  <c r="J563" i="2" s="1"/>
  <c r="J562" i="2" s="1"/>
  <c r="J557" i="2" s="1"/>
  <c r="J556" i="2" s="1"/>
  <c r="J78" i="2"/>
  <c r="J74" i="2"/>
  <c r="J53" i="2"/>
  <c r="J52" i="2" s="1"/>
  <c r="J51" i="2" s="1"/>
  <c r="J50" i="2" s="1"/>
  <c r="J46" i="2"/>
  <c r="J45" i="2" s="1"/>
  <c r="J40" i="2" s="1"/>
  <c r="J39" i="2" s="1"/>
  <c r="J29" i="2"/>
  <c r="J28" i="2" s="1"/>
  <c r="J27" i="2" s="1"/>
  <c r="J26" i="2" s="1"/>
  <c r="J25" i="2" s="1"/>
  <c r="H555" i="61"/>
  <c r="H554" i="61" s="1"/>
  <c r="H550" i="61"/>
  <c r="H546" i="61"/>
  <c r="H545" i="61" s="1"/>
  <c r="H541" i="61"/>
  <c r="H540" i="61" s="1"/>
  <c r="H539" i="61" s="1"/>
  <c r="H435" i="61"/>
  <c r="H434" i="61" s="1"/>
  <c r="H263" i="61"/>
  <c r="H262" i="61" s="1"/>
  <c r="H257" i="61"/>
  <c r="H179" i="61"/>
  <c r="H92" i="61"/>
  <c r="H91" i="61" s="1"/>
  <c r="H81" i="61"/>
  <c r="H77" i="61"/>
  <c r="H76" i="61" s="1"/>
  <c r="H73" i="61"/>
  <c r="H72" i="61" s="1"/>
  <c r="H58" i="61"/>
  <c r="H57" i="61" s="1"/>
  <c r="H56" i="61" s="1"/>
  <c r="H55" i="61" s="1"/>
  <c r="H45" i="61"/>
  <c r="H43" i="61"/>
  <c r="H42" i="61" s="1"/>
  <c r="H41" i="61" s="1"/>
  <c r="H40" i="61" s="1"/>
  <c r="H32" i="61"/>
  <c r="H31" i="61" s="1"/>
  <c r="H20" i="61"/>
  <c r="H19" i="61" s="1"/>
  <c r="H18" i="61" s="1"/>
  <c r="H17" i="61" s="1"/>
  <c r="H71" i="61" l="1"/>
  <c r="H433" i="61"/>
  <c r="H360" i="61" s="1"/>
  <c r="J73" i="2"/>
  <c r="F160" i="3"/>
  <c r="F159" i="3" s="1"/>
  <c r="F113" i="3" s="1"/>
  <c r="F514" i="3"/>
  <c r="F463" i="3"/>
  <c r="F450" i="3" s="1"/>
  <c r="H198" i="61"/>
  <c r="H197" i="61" s="1"/>
  <c r="H155" i="61"/>
  <c r="H154" i="61" s="1"/>
  <c r="F242" i="3"/>
  <c r="F202" i="3" s="1"/>
  <c r="J521" i="2"/>
  <c r="H549" i="61"/>
  <c r="H544" i="61" s="1"/>
  <c r="H35" i="61"/>
  <c r="H30" i="61" s="1"/>
  <c r="H29" i="61" s="1"/>
  <c r="H582" i="61"/>
  <c r="H581" i="61" s="1"/>
  <c r="H580" i="61" s="1"/>
  <c r="H62" i="61"/>
  <c r="H61" i="61" s="1"/>
  <c r="H123" i="61"/>
  <c r="F191" i="3"/>
  <c r="H340" i="61"/>
  <c r="H298" i="61" s="1"/>
  <c r="F180" i="3"/>
  <c r="J516" i="2"/>
  <c r="J515" i="2" s="1"/>
  <c r="J202" i="2"/>
  <c r="J131" i="2" s="1"/>
  <c r="H559" i="61"/>
  <c r="H553" i="61" s="1"/>
  <c r="F537" i="3"/>
  <c r="F289" i="3"/>
  <c r="H144" i="61"/>
  <c r="H143" i="61" s="1"/>
  <c r="H141" i="61" s="1"/>
  <c r="H140" i="61" s="1"/>
  <c r="H139" i="61" s="1"/>
  <c r="H134" i="61" s="1"/>
  <c r="J279" i="2"/>
  <c r="J278" i="2" s="1"/>
  <c r="J246" i="2" s="1"/>
  <c r="J415" i="2"/>
  <c r="J411" i="2" s="1"/>
  <c r="J410" i="2" s="1"/>
  <c r="J409" i="2" s="1"/>
  <c r="J396" i="2" s="1"/>
  <c r="J661" i="2"/>
  <c r="H239" i="61"/>
  <c r="H90" i="61"/>
  <c r="J555" i="2"/>
  <c r="F384" i="3"/>
  <c r="J456" i="2" l="1"/>
  <c r="J442" i="2" s="1"/>
  <c r="J441" i="2" s="1"/>
  <c r="J68" i="2"/>
  <c r="J55" i="2" s="1"/>
  <c r="J33" i="2" s="1"/>
  <c r="H60" i="61"/>
  <c r="H16" i="61" s="1"/>
  <c r="H538" i="61"/>
  <c r="F383" i="3"/>
  <c r="H133" i="61"/>
  <c r="H96" i="61"/>
  <c r="F510" i="3"/>
  <c r="H122" i="61"/>
  <c r="F179" i="3"/>
  <c r="J660" i="2"/>
  <c r="H569" i="61"/>
  <c r="F259" i="3"/>
  <c r="H238" i="61"/>
  <c r="H237" i="61" s="1"/>
  <c r="H236" i="61" s="1"/>
  <c r="J659" i="2" l="1"/>
  <c r="J630" i="2" s="1"/>
  <c r="J569" i="2" s="1"/>
  <c r="F15" i="3"/>
  <c r="F14" i="3" s="1"/>
  <c r="H89" i="61"/>
  <c r="H15" i="61" s="1"/>
  <c r="J32" i="2"/>
  <c r="G54" i="1"/>
  <c r="F54" i="1"/>
  <c r="E54" i="1"/>
  <c r="G52" i="1"/>
  <c r="F52" i="1"/>
  <c r="E52" i="1"/>
  <c r="G48" i="1"/>
  <c r="F48" i="1"/>
  <c r="E48" i="1"/>
  <c r="E45" i="1"/>
  <c r="G45" i="1"/>
  <c r="F45" i="1"/>
  <c r="G38" i="1"/>
  <c r="F38" i="1"/>
  <c r="E38" i="1"/>
  <c r="G28" i="1"/>
  <c r="F28" i="1"/>
  <c r="E28" i="1"/>
  <c r="E24" i="1"/>
  <c r="G16" i="1"/>
  <c r="F16" i="1"/>
  <c r="E16" i="1"/>
  <c r="G15" i="1" l="1"/>
  <c r="F15" i="1"/>
  <c r="E15" i="1"/>
  <c r="J14" i="2"/>
</calcChain>
</file>

<file path=xl/sharedStrings.xml><?xml version="1.0" encoding="utf-8"?>
<sst xmlns="http://schemas.openxmlformats.org/spreadsheetml/2006/main" count="6458" uniqueCount="817">
  <si>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</si>
  <si>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</si>
  <si>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</si>
  <si>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</si>
  <si>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</si>
  <si>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</si>
  <si>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</si>
  <si>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</si>
  <si>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</si>
  <si>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</si>
  <si>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</si>
  <si>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</si>
  <si>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Прочая закупка товаров, работ и услуг для государственных (муниципальных) нужд</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</si>
  <si>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</si>
  <si>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</si>
  <si>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</si>
  <si>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</si>
  <si>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</si>
  <si>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</si>
  <si>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</si>
  <si>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</si>
  <si>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</si>
  <si>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</si>
  <si>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</si>
  <si>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</si>
  <si>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</si>
  <si>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</si>
  <si>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</si>
  <si>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</si>
  <si>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</si>
  <si>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</si>
  <si>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</si>
  <si>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</si>
  <si>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</si>
  <si>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</si>
  <si>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</si>
  <si>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</si>
  <si>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</si>
  <si>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</si>
  <si>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</si>
  <si>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</si>
  <si>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</si>
  <si>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</si>
  <si>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</si>
  <si>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</si>
  <si>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</si>
  <si>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</si>
  <si>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</si>
  <si>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</si>
  <si>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</si>
  <si>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</si>
  <si>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</si>
  <si>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</si>
  <si>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</si>
  <si>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</si>
  <si>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</si>
  <si>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</si>
  <si>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</si>
  <si>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</si>
  <si>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</si>
  <si>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</si>
  <si>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</si>
  <si>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</si>
  <si>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</si>
  <si>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</si>
  <si>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</si>
  <si>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</si>
  <si>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</si>
  <si>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</si>
  <si>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</si>
  <si>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</si>
  <si>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</si>
  <si>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</si>
  <si>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</si>
  <si>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</si>
  <si>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</si>
  <si>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</si>
  <si>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</si>
  <si>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</si>
  <si>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</si>
  <si>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</si>
  <si>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</si>
  <si>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</si>
  <si>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</si>
  <si>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</si>
  <si>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</si>
  <si>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</si>
  <si>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</si>
  <si>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</si>
  <si>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</si>
  <si>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</si>
  <si>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</si>
  <si>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</si>
  <si>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</si>
  <si>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</si>
  <si>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</si>
  <si>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</si>
  <si>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</si>
  <si>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</si>
  <si>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</si>
  <si>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</si>
  <si>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</si>
  <si>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</si>
  <si>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</si>
  <si>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</si>
  <si>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</si>
  <si>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</si>
  <si>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</si>
  <si>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</si>
  <si>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</si>
  <si>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</si>
  <si>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</si>
  <si>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</si>
  <si>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</si>
  <si>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</si>
  <si>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</si>
  <si>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</si>
  <si>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</si>
  <si>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</si>
  <si>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</si>
  <si>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</si>
  <si>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</si>
  <si>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</si>
  <si>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</si>
  <si>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</si>
  <si>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</si>
  <si>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</si>
  <si>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</si>
  <si>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</si>
  <si>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</si>
  <si>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</si>
  <si>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</si>
  <si>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</si>
  <si>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</si>
  <si>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</si>
  <si>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</si>
  <si>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</si>
  <si>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</si>
  <si>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</si>
  <si>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</si>
  <si>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</si>
  <si>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</si>
  <si>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</si>
  <si>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</si>
  <si>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</si>
  <si>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</si>
  <si>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</si>
  <si>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</si>
  <si>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</si>
  <si>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</si>
  <si>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</si>
  <si>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</si>
  <si>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</si>
  <si>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</si>
  <si>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</si>
  <si>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</si>
  <si>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</si>
  <si>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</si>
  <si>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</si>
  <si>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</si>
  <si>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</si>
  <si>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</si>
  <si>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</si>
  <si>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</si>
  <si>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</si>
  <si>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</si>
  <si>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</si>
  <si>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</si>
  <si>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</si>
  <si>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</si>
  <si>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</si>
  <si>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</si>
  <si>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телевизионном эфире</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</si>
  <si>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</si>
  <si>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</si>
  <si>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</si>
  <si>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</si>
  <si>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</si>
  <si>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</si>
  <si>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</si>
  <si>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</si>
  <si>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</si>
  <si>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</si>
  <si>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</si>
  <si>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</si>
  <si>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</si>
  <si>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</si>
  <si>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</si>
  <si>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</si>
  <si>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</si>
  <si>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</si>
  <si>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</si>
  <si>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</si>
  <si>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Подпрограмма "Содержание, озеленение и благоустройство территории города Удомля "</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</si>
  <si>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</si>
  <si>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</si>
  <si>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</si>
  <si>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</si>
  <si>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</si>
  <si>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</si>
  <si>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</si>
  <si>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</si>
  <si>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</si>
  <si>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</si>
  <si>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</si>
  <si>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</si>
  <si>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</si>
  <si>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</si>
  <si>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</si>
  <si>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радиоэфире</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</si>
  <si>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</si>
  <si>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</si>
  <si>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</si>
  <si>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</si>
  <si>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</si>
  <si>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</si>
  <si>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</si>
  <si>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</si>
  <si>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</si>
  <si>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</si>
  <si>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</si>
  <si>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</si>
  <si>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</si>
  <si>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</si>
  <si>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</si>
  <si>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</si>
  <si>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</si>
  <si>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</si>
  <si>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</si>
  <si>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</si>
  <si>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</si>
  <si>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</si>
  <si>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</si>
  <si>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</si>
  <si>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</si>
  <si>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</si>
  <si>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</si>
  <si>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</si>
  <si>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</si>
  <si>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</si>
  <si>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</si>
  <si>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</si>
  <si>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Задача "Обеспечение бесперебойного функционирования объектов коммунального хозяйства сельских территорий Удомельского городского округа"</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</si>
  <si>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</si>
  <si>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</si>
  <si>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</si>
  <si>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</si>
  <si>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</si>
  <si>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</si>
  <si>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</si>
  <si>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</si>
  <si>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</si>
  <si>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</si>
  <si>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</si>
  <si>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</si>
  <si>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</si>
  <si>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</si>
  <si>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</si>
  <si>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</si>
  <si>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</si>
  <si>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</si>
  <si>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</si>
  <si>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</si>
  <si>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</si>
  <si>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</si>
  <si>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</si>
  <si>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</si>
  <si>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</si>
  <si>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</si>
  <si>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</si>
  <si>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</si>
  <si>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</si>
  <si>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</si>
  <si>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</si>
  <si>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</si>
  <si>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</si>
  <si>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</si>
  <si>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</si>
  <si>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</si>
  <si>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</si>
  <si>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</si>
  <si>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</si>
  <si>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</si>
  <si>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</si>
  <si>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</si>
  <si>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</si>
  <si>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</si>
  <si>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</si>
  <si>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</si>
  <si>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Задача "Социальная поддержка старшего поколения"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</si>
  <si>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</si>
  <si>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</si>
  <si>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</si>
  <si>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</si>
  <si>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</si>
  <si>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</si>
  <si>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</si>
  <si>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</si>
  <si>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</si>
  <si>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</si>
  <si>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</si>
  <si>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</si>
  <si>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</si>
  <si>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</si>
  <si>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</si>
  <si>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</si>
  <si>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</si>
  <si>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</si>
  <si>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</si>
  <si>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 оказывающим услуги для граждан" </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</si>
  <si>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</si>
  <si>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</si>
  <si>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</si>
  <si>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</si>
  <si>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</si>
  <si>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</si>
  <si>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</si>
  <si>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</si>
  <si>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</si>
  <si>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</si>
  <si>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</si>
  <si>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</si>
  <si>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</si>
  <si>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</si>
  <si>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</si>
  <si>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</si>
  <si>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</si>
  <si>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</si>
  <si>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</si>
  <si>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</si>
  <si>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</si>
  <si>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</si>
  <si>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</si>
  <si>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</si>
  <si>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</si>
  <si>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</si>
  <si>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</si>
  <si>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</si>
  <si>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</si>
  <si>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</si>
  <si>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</si>
  <si>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</si>
  <si>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</si>
  <si>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</si>
  <si>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</si>
  <si>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</si>
  <si>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</si>
  <si>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</si>
  <si>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</si>
  <si>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Задача "Освещение городских территорий"</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</si>
  <si>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</si>
  <si>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</si>
  <si>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</si>
  <si>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</si>
  <si>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</si>
  <si>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</si>
  <si>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</si>
  <si>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</si>
  <si>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</si>
  <si>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</si>
  <si>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</si>
  <si>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</si>
  <si>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</si>
  <si>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</si>
  <si>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</si>
  <si>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</si>
  <si>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</si>
  <si>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</si>
  <si>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</si>
  <si>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</si>
  <si>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</si>
  <si>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</si>
  <si>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</si>
  <si>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</si>
  <si>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</si>
  <si>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</si>
  <si>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</si>
  <si>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</si>
  <si>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</si>
  <si>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</si>
  <si>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</si>
  <si>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</si>
  <si>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</si>
  <si>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Разработка проектно - сметной документации</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</si>
  <si>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</si>
  <si>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</si>
  <si>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</si>
  <si>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</si>
  <si>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</si>
  <si>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</si>
  <si>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</si>
  <si>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</si>
  <si>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к решению Удомельского городской Думы</t>
  </si>
  <si>
    <t xml:space="preserve">"О бюджете Удомельского городского округа </t>
  </si>
  <si>
    <t>Наименование публичного нормативного обязательства</t>
  </si>
  <si>
    <t>Код строки</t>
  </si>
  <si>
    <t>Реквизиты нормативного правового акта</t>
  </si>
  <si>
    <t>Наименование</t>
  </si>
  <si>
    <t>Код расходов                       по БК</t>
  </si>
  <si>
    <t>Вид</t>
  </si>
  <si>
    <t>Дата</t>
  </si>
  <si>
    <t>Номер</t>
  </si>
  <si>
    <t>РП</t>
  </si>
  <si>
    <t>ЦСР</t>
  </si>
  <si>
    <t>1.Публичные нормативные обязательства, исполняемые за счет средств областного бюджета</t>
  </si>
  <si>
    <t>Закон Тверской области</t>
  </si>
  <si>
    <t>82-ЗО</t>
  </si>
  <si>
    <t>"О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t>
  </si>
  <si>
    <t>10 03</t>
  </si>
  <si>
    <t>2.Публичные нормативные обязательства, исполняемые за счет средств  бюджета Удомельского городского округа</t>
  </si>
  <si>
    <t>Решение  Удомельской городской Думы</t>
  </si>
  <si>
    <t>"Об утверждении Положения о муниципальной службе муниципального образования Удомельский городской округ"</t>
  </si>
  <si>
    <t>10 01</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</si>
  <si>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</si>
  <si>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</si>
  <si>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</si>
  <si>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</si>
  <si>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</si>
  <si>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</si>
  <si>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</si>
  <si>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</si>
  <si>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</si>
  <si>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</si>
  <si>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</si>
  <si>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</si>
  <si>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</si>
  <si>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</si>
  <si>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</si>
  <si>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</si>
  <si>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</si>
  <si>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</si>
  <si>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</si>
  <si>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</si>
  <si>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</si>
  <si>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</si>
  <si>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</si>
  <si>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</si>
  <si>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</si>
  <si>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</si>
  <si>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</si>
  <si>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</si>
  <si>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</si>
  <si>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</si>
  <si>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</si>
  <si>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</si>
  <si>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</si>
  <si>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</si>
  <si>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</si>
  <si>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</si>
  <si>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</si>
  <si>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</si>
  <si>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</si>
  <si>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01204L3040</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</si>
  <si>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</si>
  <si>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</si>
  <si>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</si>
  <si>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</si>
  <si>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</si>
  <si>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</si>
  <si>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</si>
  <si>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</si>
  <si>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</si>
  <si>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</si>
  <si>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</si>
  <si>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</si>
  <si>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</si>
  <si>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</si>
  <si>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</si>
  <si>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</si>
  <si>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</si>
  <si>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</si>
  <si>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</si>
  <si>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</si>
  <si>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</si>
  <si>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</si>
  <si>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</si>
  <si>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</si>
  <si>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</si>
  <si>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</si>
  <si>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</si>
  <si>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</si>
  <si>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</si>
  <si>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</si>
  <si>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</si>
  <si>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</si>
  <si>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</si>
  <si>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</si>
  <si>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</si>
  <si>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</si>
  <si>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</si>
  <si>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</si>
  <si>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</si>
  <si>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</si>
  <si>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</si>
  <si>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</si>
  <si>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</si>
  <si>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</si>
  <si>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</si>
  <si>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</si>
  <si>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</si>
  <si>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</si>
  <si>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</si>
  <si>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</si>
  <si>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</si>
  <si>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</si>
  <si>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</si>
  <si>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</si>
  <si>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</si>
  <si>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</si>
  <si>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</si>
  <si>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</si>
  <si>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</si>
  <si>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</si>
  <si>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</si>
  <si>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</si>
  <si>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04101223205</t>
  </si>
  <si>
    <t>04102223210</t>
  </si>
  <si>
    <t>04102223215</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</si>
  <si>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</si>
  <si>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</si>
  <si>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</si>
  <si>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</si>
  <si>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04103227210</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</si>
  <si>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</si>
  <si>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</si>
  <si>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04103227220</t>
  </si>
  <si>
    <t>04103227230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</si>
  <si>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</si>
  <si>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</si>
  <si>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04103227240</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</si>
  <si>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</si>
  <si>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</si>
  <si>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печатных изданиях</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</si>
  <si>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</si>
  <si>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</si>
  <si>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</si>
  <si>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</si>
  <si>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</si>
  <si>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</si>
  <si>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</si>
  <si>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</si>
  <si>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</si>
  <si>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</si>
  <si>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</si>
  <si>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</si>
  <si>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</si>
  <si>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</si>
  <si>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</si>
  <si>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</si>
  <si>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</si>
  <si>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</si>
  <si>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</si>
  <si>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</si>
  <si>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</si>
  <si>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</si>
  <si>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</si>
  <si>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</si>
  <si>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</si>
  <si>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</si>
  <si>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</si>
  <si>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</si>
  <si>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</si>
  <si>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</si>
  <si>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</si>
  <si>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</si>
  <si>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</si>
  <si>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</si>
  <si>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</si>
  <si>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</si>
  <si>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</si>
  <si>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</si>
  <si>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</si>
  <si>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</si>
  <si>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</si>
  <si>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</si>
  <si>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</si>
  <si>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</si>
  <si>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</si>
  <si>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</si>
  <si>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</si>
  <si>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</si>
  <si>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</si>
  <si>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</si>
  <si>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</si>
  <si>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</si>
  <si>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</si>
  <si>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</si>
  <si>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</si>
  <si>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</si>
  <si>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</si>
  <si>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</si>
  <si>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</si>
  <si>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</si>
  <si>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</si>
  <si>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</si>
  <si>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</si>
  <si>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</si>
  <si>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</si>
  <si>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</si>
  <si>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</si>
  <si>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</si>
  <si>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</si>
  <si>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</si>
  <si>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</si>
  <si>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</si>
  <si>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</si>
  <si>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</si>
  <si>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</si>
  <si>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</si>
  <si>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</si>
  <si>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</si>
  <si>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</si>
  <si>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</si>
  <si>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</si>
  <si>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</si>
  <si>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</si>
  <si>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</si>
  <si>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</si>
  <si>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</si>
  <si>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</si>
  <si>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</si>
  <si>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</si>
  <si>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</si>
  <si>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</si>
  <si>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</si>
  <si>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</si>
  <si>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</si>
  <si>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</si>
  <si>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</si>
  <si>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</si>
  <si>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</si>
  <si>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</si>
  <si>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</si>
  <si>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</si>
  <si>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</si>
  <si>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</si>
  <si>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</si>
  <si>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</si>
  <si>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</si>
  <si>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</si>
  <si>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</si>
  <si>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</si>
  <si>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</si>
  <si>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</si>
  <si>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</si>
  <si>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</si>
  <si>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Приложение 7</t>
  </si>
  <si>
    <t>к решению Удомельской городской</t>
  </si>
  <si>
    <t>N п/п</t>
  </si>
  <si>
    <t xml:space="preserve"> Наименование мероприятий</t>
  </si>
  <si>
    <t>Главный распорядитель, распорядитель бюджетных средств</t>
  </si>
  <si>
    <t>Объем финансирования, тыс.руб.</t>
  </si>
  <si>
    <t>Раздел,подраздел классификации расходов бюджета</t>
  </si>
  <si>
    <t>ФИО депутата</t>
  </si>
  <si>
    <t>1</t>
  </si>
  <si>
    <t>2</t>
  </si>
  <si>
    <t xml:space="preserve"> Управление культуры, спорта и молодежной политики Администрации УГО,МБОУ ДО "УДШИ"</t>
  </si>
  <si>
    <t>07 03</t>
  </si>
  <si>
    <t>Лебедев О.В.</t>
  </si>
  <si>
    <t>3</t>
  </si>
  <si>
    <t>4</t>
  </si>
  <si>
    <t>Давыдов А.А.</t>
  </si>
  <si>
    <t>5</t>
  </si>
  <si>
    <t>6</t>
  </si>
  <si>
    <t>08 01</t>
  </si>
  <si>
    <t>7</t>
  </si>
  <si>
    <t>Пажетных К.А.</t>
  </si>
  <si>
    <t>Организация выездных соревнований</t>
  </si>
  <si>
    <t>Управление образования  Администрации УГО, МБУ ДО ДДТ</t>
  </si>
  <si>
    <t>Байков В.Г.</t>
  </si>
  <si>
    <t>Серяков А.В.</t>
  </si>
  <si>
    <t xml:space="preserve"> Администрация УГО</t>
  </si>
  <si>
    <t>Итого:</t>
  </si>
  <si>
    <t xml:space="preserve"> Приложение 8</t>
  </si>
  <si>
    <t>Бреус Н.Н.</t>
  </si>
  <si>
    <t>05 02</t>
  </si>
  <si>
    <t xml:space="preserve"> Управление культуры, спорта и молодежной политики Администрации УГО, МБУК "Удомельский центр культуры и досуга"</t>
  </si>
  <si>
    <t>Приобретение глубинных насосов</t>
  </si>
  <si>
    <t>Шишкин В.Р.</t>
  </si>
  <si>
    <t>Южакова С.Н.</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</si>
  <si>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</si>
  <si>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</si>
  <si>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</si>
  <si>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</si>
  <si>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</si>
  <si>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</si>
  <si>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</si>
  <si>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</si>
  <si>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</si>
  <si>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</si>
  <si>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</si>
  <si>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</si>
  <si>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</si>
  <si>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</si>
  <si>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</si>
  <si>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</si>
  <si>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</si>
  <si>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</si>
  <si>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</si>
  <si>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</si>
  <si>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</si>
  <si>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</si>
  <si>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</si>
  <si>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</si>
  <si>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 xml:space="preserve">Подпрограмма "Содержание, озеленение и благоустройство территории города Удомля </t>
  </si>
  <si>
    <t>на 2023 год и на плановый период 2024 и 2025 годов"</t>
  </si>
  <si>
    <t>2025 год</t>
  </si>
  <si>
    <t>2025год</t>
  </si>
  <si>
    <t>на 2023 год и плановый период 2024 и 2025 годов"</t>
  </si>
  <si>
    <t xml:space="preserve">ПЕРЕЧЕНЬ
мероприятий по обращениям, поступающим к депутатам
Удомельской городской Думы, на 2023 год </t>
  </si>
  <si>
    <t>Приобретение инвентаря</t>
  </si>
  <si>
    <t>Танцевальный коллектив "Акварель", приобретение сценической обуви</t>
  </si>
  <si>
    <t>Приобретение электросушилок для туалетных комнат</t>
  </si>
  <si>
    <t>замена линолеума в 2 классах</t>
  </si>
  <si>
    <t xml:space="preserve"> Управление культуры, спорта и молодежной политики Администрации УГО</t>
  </si>
  <si>
    <t>08 04</t>
  </si>
  <si>
    <t>Управление образования  Администрации УГО, МБОУ Сиговская СОШ</t>
  </si>
  <si>
    <t>Приобретение навесного оборудованияк трактору</t>
  </si>
  <si>
    <t>07 02</t>
  </si>
  <si>
    <t>07 01</t>
  </si>
  <si>
    <t>Издание книги Л.Н.Константинова</t>
  </si>
  <si>
    <t>Хореаграфический коллектив "Искорка",приобретение футболок,мешков для обуви и отпаривателя</t>
  </si>
  <si>
    <t>Управление культуры, спорта и молодежной политики Администрации УГО,МБОУ ДО "УДШИ"</t>
  </si>
  <si>
    <t>Приобретение для детского музыкального театра "ТУТ" микрофонов, софитов, декораций</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</si>
  <si>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</si>
  <si>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</si>
  <si>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04102223220</t>
  </si>
  <si>
    <t>Проведение мероприятий, приуроченных к Дню предпринимателя в Удомельском городском округе</t>
  </si>
  <si>
    <t>04102223225</t>
  </si>
  <si>
    <t>Создание и развитие школы фермеров</t>
  </si>
  <si>
    <t>Предоставление гранта в форме субсидии индивидуальным предпинимателям и самозанятым на создание или развитие собственного дела</t>
  </si>
  <si>
    <t>04103227250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</si>
  <si>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</si>
  <si>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</si>
  <si>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</si>
  <si>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теплоснабжения потребителям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</si>
  <si>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</si>
  <si>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</si>
  <si>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1610123175</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</si>
  <si>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</si>
  <si>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</si>
  <si>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</si>
  <si>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</si>
  <si>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</si>
  <si>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</si>
  <si>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</si>
  <si>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</si>
  <si>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</si>
  <si>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</si>
  <si>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</si>
  <si>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</si>
  <si>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</si>
  <si>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</si>
  <si>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Осущесивление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</si>
  <si>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07 03 ДШИ</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</si>
  <si>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</si>
  <si>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</si>
  <si>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</si>
  <si>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</si>
  <si>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</si>
  <si>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</si>
  <si>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</si>
  <si>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</si>
  <si>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Финансовое обеспечение реализации проекта в рамках Программы поддержки школьных инициатив за счет средств бюджета УГО</t>
  </si>
  <si>
    <t>01205S8000</t>
  </si>
  <si>
    <t>1030000000</t>
  </si>
  <si>
    <t>Профилактика безнадзорности и павонарушений несовершеннолетних в Удомельском городском округе</t>
  </si>
  <si>
    <t>Изготовление буклетов, баннеров по профилактике безнадзорности и правонарушений несовершеннолетних</t>
  </si>
  <si>
    <t>Приобретение мультимедийной программы по правилам дорожного движения</t>
  </si>
  <si>
    <t>Изготовление средств защиты по правилам дорожного движения для безопасности детей</t>
  </si>
  <si>
    <t>021А255193</t>
  </si>
  <si>
    <t>Государственная поддержка отрасли культуры (в части оказания государственной поддержки лучшим сельским учреждениям культуры)</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</si>
  <si>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</si>
  <si>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</si>
  <si>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</si>
  <si>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</si>
  <si>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0210723030</t>
  </si>
  <si>
    <t>000 01 03 00 00 00 0000 000</t>
  </si>
  <si>
    <t>000 01 05 02 01 04 0000 510</t>
  </si>
  <si>
    <t>000 01 05 02 01 04 0000 610</t>
  </si>
  <si>
    <t>000 01 06 00 00 00 0000 000</t>
  </si>
  <si>
    <t>Иные источники внутреннего финансирования дефицита бюджета</t>
  </si>
  <si>
    <t>000 01 06 01 00 00 0000 000</t>
  </si>
  <si>
    <t>Акции  и ные формы участия в капитале, находящиеся в государственной и муниципальной собственности</t>
  </si>
  <si>
    <t>000 01 06 01 00 00 0000 630</t>
  </si>
  <si>
    <t xml:space="preserve">Средства от продажи акций и иных форм участия в капитале, находящихся в государственной и муниципальной собственности собственности </t>
  </si>
  <si>
    <t>Средства от продажи акций и иных форм участия в капитале, находящихся в собственности городских округов</t>
  </si>
  <si>
    <t>Управление образования  Администрации УГО, МБДОУ "Брусовская средняя общеобразовательная школа"</t>
  </si>
  <si>
    <t>приобретение игрушек для дошкольных групп</t>
  </si>
  <si>
    <t>Установка видеонаблюдения на ул.Попова (художественное отделение)</t>
  </si>
  <si>
    <t>Подготовка проектов межевания земельных участков и на проведение кадастровых работ</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</si>
  <si>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</si>
  <si>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</si>
  <si>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</si>
  <si>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</si>
  <si>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</si>
  <si>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</si>
  <si>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</si>
  <si>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</si>
  <si>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</si>
  <si>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</si>
  <si>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</si>
  <si>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</si>
  <si>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</si>
  <si>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</si>
  <si>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</si>
  <si>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</si>
  <si>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</si>
  <si>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 xml:space="preserve">     Общий объем бюджетных ассигнований, направляемых на исполнение публичных нормативных обязательств на 2023 год и на плановый период 2024 и 2025 годов</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</si>
  <si>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</si>
  <si>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  от 15.12.2022 №115</t>
  </si>
  <si>
    <t>от   15.12.2022  №115</t>
  </si>
  <si>
    <t xml:space="preserve"> от 15.12.2022   №115 </t>
  </si>
  <si>
    <t xml:space="preserve"> от 15.12.2022    № 115</t>
  </si>
  <si>
    <t>от 15.12.2022   №115</t>
  </si>
  <si>
    <t>от  15.12.2022   №115</t>
  </si>
  <si>
    <t>Думы от 15.12.2022    № 115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</si>
</sst>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0"/>
    <numFmt numFmtId="166" formatCode="#,##0.0"/>
  </numFmts>
  <fonts count="50" x14ac:knownFonts="1">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b/>
      <i/>
      <sz val="9"/>
      <name val="Arial"/>
      <family val="2"/>
      <charset val="204"/>
    </font>
    <font>
      <b/>
      <sz val="9"/>
      <name val="Arial"/>
      <family val="2"/>
      <charset val="204"/>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7">
      <alignment horizontal="center" vertical="top" shrinkToFit="1"/>
    </xf>
    <xf numFmtId="0" fontId="43" fillId="0" borderId="17">
      <alignment vertical="top" wrapText="1"/>
    </xf>
    <xf numFmtId="9" fontId="1" fillId="0" borderId="0" applyFont="0" applyFill="0" applyBorder="0" applyAlignment="0" applyProtection="0"/>
  </cellStyleXfs>
  <cellXfs count="308">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Fill="1" applyBorder="1" applyAlignment="1">
      <alignment horizontal="left" vertical="center" wrapText="1"/>
    </xf>
    <xf numFmtId="0" fontId="25" fillId="0" borderId="3" xfId="0" applyFont="1" applyFill="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Fill="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Fill="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Fill="1" applyBorder="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11" fillId="0" borderId="1" xfId="1" applyNumberFormat="1" applyFont="1" applyFill="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49" fontId="0" fillId="0" borderId="1" xfId="0" applyNumberFormat="1" applyFont="1" applyBorder="1" applyAlignment="1">
      <alignment horizontal="center"/>
    </xf>
    <xf numFmtId="165" fontId="30" fillId="0" borderId="1" xfId="3" applyNumberFormat="1" applyFont="1" applyBorder="1" applyAlignment="1">
      <alignment horizontal="center"/>
    </xf>
    <xf numFmtId="0" fontId="30" fillId="0" borderId="3" xfId="0" applyFont="1" applyFill="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Font="1" applyBorder="1" applyAlignment="1">
      <alignment horizontal="center"/>
    </xf>
    <xf numFmtId="0" fontId="0" fillId="0" borderId="0" xfId="0"/>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Fill="1" applyBorder="1" applyAlignment="1">
      <alignment horizontal="left" vertical="center" wrapText="1"/>
    </xf>
    <xf numFmtId="164" fontId="0" fillId="0" borderId="1" xfId="0" applyNumberFormat="1" applyFont="1" applyBorder="1"/>
    <xf numFmtId="0" fontId="0" fillId="0" borderId="1" xfId="0" applyFont="1" applyBorder="1" applyAlignment="1">
      <alignment wrapText="1"/>
    </xf>
    <xf numFmtId="49" fontId="0" fillId="0" borderId="1" xfId="0" applyNumberFormat="1" applyFont="1" applyBorder="1" applyAlignment="1">
      <alignment horizontal="left" wrapText="1"/>
    </xf>
    <xf numFmtId="0" fontId="25" fillId="0" borderId="9" xfId="0" applyFont="1" applyFill="1" applyBorder="1" applyAlignment="1">
      <alignment horizontal="left" vertical="center" wrapText="1"/>
    </xf>
    <xf numFmtId="0" fontId="25" fillId="0" borderId="10" xfId="0" applyFont="1" applyFill="1" applyBorder="1" applyAlignment="1">
      <alignment horizontal="left" vertical="center" wrapText="1"/>
    </xf>
    <xf numFmtId="164" fontId="0" fillId="0" borderId="0" xfId="0" applyNumberFormat="1"/>
    <xf numFmtId="0" fontId="0" fillId="0" borderId="0" xfId="0" applyFont="1"/>
    <xf numFmtId="0" fontId="0" fillId="0" borderId="1" xfId="0" applyFont="1" applyFill="1" applyBorder="1" applyAlignment="1">
      <alignment wrapText="1"/>
    </xf>
    <xf numFmtId="164" fontId="1" fillId="0" borderId="1" xfId="0" applyNumberFormat="1" applyFont="1" applyFill="1" applyBorder="1"/>
    <xf numFmtId="164" fontId="0" fillId="0" borderId="1" xfId="0" applyNumberFormat="1" applyFill="1" applyBorder="1"/>
    <xf numFmtId="49" fontId="0" fillId="0" borderId="1" xfId="0" applyNumberFormat="1" applyFont="1" applyFill="1" applyBorder="1" applyAlignment="1">
      <alignment horizontal="center"/>
    </xf>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1" xfId="0" applyFont="1" applyFill="1" applyBorder="1" applyAlignment="1">
      <alignment wrapText="1"/>
    </xf>
    <xf numFmtId="49" fontId="29" fillId="0" borderId="1" xfId="0" applyNumberFormat="1" applyFont="1" applyFill="1" applyBorder="1" applyAlignment="1">
      <alignment horizontal="center"/>
    </xf>
    <xf numFmtId="49" fontId="18" fillId="0" borderId="1" xfId="0" applyNumberFormat="1" applyFont="1" applyFill="1" applyBorder="1" applyAlignment="1">
      <alignment horizontal="center"/>
    </xf>
    <xf numFmtId="164" fontId="3" fillId="0" borderId="1" xfId="0" applyNumberFormat="1" applyFont="1" applyFill="1" applyBorder="1"/>
    <xf numFmtId="49" fontId="22" fillId="0" borderId="1" xfId="0" applyNumberFormat="1" applyFont="1" applyFill="1" applyBorder="1" applyAlignment="1">
      <alignment horizontal="center"/>
    </xf>
    <xf numFmtId="0" fontId="22" fillId="0" borderId="1" xfId="0" applyFont="1" applyFill="1" applyBorder="1" applyAlignment="1">
      <alignment wrapText="1"/>
    </xf>
    <xf numFmtId="164" fontId="14" fillId="0" borderId="1" xfId="0" applyNumberFormat="1" applyFont="1" applyFill="1" applyBorder="1"/>
    <xf numFmtId="49" fontId="1" fillId="0" borderId="1" xfId="0" applyNumberFormat="1" applyFont="1" applyFill="1" applyBorder="1" applyAlignment="1">
      <alignment horizontal="center"/>
    </xf>
    <xf numFmtId="49" fontId="11" fillId="0" borderId="1" xfId="0" applyNumberFormat="1" applyFont="1" applyFill="1" applyBorder="1" applyAlignment="1">
      <alignment horizontal="center"/>
    </xf>
    <xf numFmtId="0" fontId="11" fillId="0" borderId="0" xfId="0" applyFont="1" applyAlignment="1">
      <alignment wrapText="1"/>
    </xf>
    <xf numFmtId="49" fontId="11" fillId="0" borderId="2" xfId="0" applyNumberFormat="1" applyFont="1" applyFill="1" applyBorder="1" applyAlignment="1">
      <alignment horizontal="center"/>
    </xf>
    <xf numFmtId="0" fontId="5" fillId="0" borderId="0" xfId="0" applyFont="1" applyAlignment="1">
      <alignment horizontal="center" wrapText="1"/>
    </xf>
    <xf numFmtId="0" fontId="0" fillId="0" borderId="1" xfId="0" applyBorder="1" applyAlignment="1">
      <alignment wrapText="1"/>
    </xf>
    <xf numFmtId="0" fontId="0" fillId="0" borderId="8" xfId="0" applyBorder="1" applyAlignment="1">
      <alignment wrapText="1"/>
    </xf>
    <xf numFmtId="0" fontId="0" fillId="0" borderId="0" xfId="0" applyAlignment="1">
      <alignment horizontal="center" wrapText="1"/>
    </xf>
    <xf numFmtId="0" fontId="0" fillId="0" borderId="0" xfId="0" applyAlignment="1"/>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0" fillId="0" borderId="1" xfId="0" applyBorder="1" applyAlignment="1">
      <alignment wrapText="1"/>
    </xf>
    <xf numFmtId="0" fontId="30" fillId="0" borderId="10" xfId="0" applyFont="1" applyFill="1" applyBorder="1" applyAlignment="1">
      <alignment horizontal="left" vertical="center" wrapText="1"/>
    </xf>
    <xf numFmtId="0" fontId="0" fillId="0" borderId="1" xfId="0" applyBorder="1" applyAlignment="1">
      <alignment wrapText="1"/>
    </xf>
    <xf numFmtId="0" fontId="39" fillId="0" borderId="0" xfId="0" applyFont="1" applyAlignment="1">
      <alignment vertical="justify" wrapText="1"/>
    </xf>
    <xf numFmtId="0" fontId="0" fillId="0" borderId="1" xfId="0" applyBorder="1"/>
    <xf numFmtId="0" fontId="0" fillId="0" borderId="0" xfId="0" applyFill="1" applyBorder="1"/>
    <xf numFmtId="0" fontId="0" fillId="0" borderId="1" xfId="0" applyBorder="1" applyAlignment="1">
      <alignment wrapText="1"/>
    </xf>
    <xf numFmtId="0" fontId="0" fillId="0" borderId="1" xfId="0" applyBorder="1" applyAlignment="1">
      <alignment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0" fontId="0" fillId="0" borderId="1" xfId="0" applyBorder="1" applyAlignment="1">
      <alignment wrapText="1"/>
    </xf>
    <xf numFmtId="0" fontId="0" fillId="0" borderId="2" xfId="0"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0" fillId="0" borderId="0" xfId="0" applyAlignment="1"/>
    <xf numFmtId="0" fontId="2" fillId="0" borderId="0" xfId="0" applyFont="1" applyAlignment="1">
      <alignment horizontal="left" indent="21"/>
    </xf>
    <xf numFmtId="0" fontId="0" fillId="0" borderId="0" xfId="0" applyAlignment="1">
      <alignment horizontal="left" indent="21"/>
    </xf>
    <xf numFmtId="0" fontId="6" fillId="0" borderId="0" xfId="0" applyFont="1" applyAlignment="1">
      <alignment horizontal="center" wrapText="1"/>
    </xf>
    <xf numFmtId="0" fontId="6" fillId="0" borderId="0" xfId="0" applyFont="1"/>
    <xf numFmtId="0" fontId="0" fillId="0" borderId="6" xfId="0" applyBorder="1" applyAlignment="1">
      <alignment horizontal="center" wrapText="1"/>
    </xf>
    <xf numFmtId="14" fontId="0" fillId="0" borderId="1" xfId="0" applyNumberFormat="1" applyFont="1" applyBorder="1" applyAlignment="1">
      <alignment horizontal="right" wrapText="1"/>
    </xf>
    <xf numFmtId="0" fontId="3" fillId="0" borderId="0" xfId="0" applyFont="1" applyBorder="1"/>
    <xf numFmtId="49" fontId="3" fillId="0" borderId="0" xfId="0" applyNumberFormat="1" applyFont="1" applyBorder="1" applyAlignment="1">
      <alignment horizontal="center"/>
    </xf>
    <xf numFmtId="0" fontId="11" fillId="0" borderId="0" xfId="0" applyFont="1" applyBorder="1" applyAlignment="1">
      <alignment wrapText="1"/>
    </xf>
    <xf numFmtId="164" fontId="1" fillId="0" borderId="0" xfId="0" applyNumberFormat="1" applyFont="1" applyBorder="1"/>
    <xf numFmtId="49" fontId="1" fillId="0" borderId="0" xfId="0" applyNumberFormat="1" applyFont="1" applyBorder="1" applyAlignment="1">
      <alignment horizontal="center"/>
    </xf>
    <xf numFmtId="164" fontId="1" fillId="0" borderId="0" xfId="0" applyNumberFormat="1" applyFont="1" applyBorder="1" applyAlignment="1">
      <alignment horizontal="center"/>
    </xf>
    <xf numFmtId="164" fontId="11" fillId="0" borderId="0" xfId="0" applyNumberFormat="1" applyFont="1" applyBorder="1"/>
    <xf numFmtId="1" fontId="40" fillId="0" borderId="1" xfId="4" applyNumberFormat="1" applyBorder="1" applyAlignment="1" applyProtection="1">
      <alignment horizontal="center" shrinkToFit="1"/>
    </xf>
    <xf numFmtId="0" fontId="39" fillId="0" borderId="1" xfId="0" applyFont="1" applyBorder="1" applyAlignment="1">
      <alignment wrapText="1"/>
    </xf>
    <xf numFmtId="49" fontId="41" fillId="0" borderId="18" xfId="4" applyNumberFormat="1" applyFont="1" applyBorder="1" applyAlignment="1" applyProtection="1">
      <alignment horizontal="center" shrinkToFit="1"/>
    </xf>
    <xf numFmtId="0" fontId="0" fillId="0" borderId="1" xfId="0" applyFont="1" applyFill="1" applyBorder="1"/>
    <xf numFmtId="164" fontId="0" fillId="0" borderId="1" xfId="0" applyNumberFormat="1" applyFont="1" applyFill="1" applyBorder="1"/>
    <xf numFmtId="0" fontId="42" fillId="0" borderId="1" xfId="0" applyFont="1" applyFill="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0" fontId="0" fillId="0" borderId="1" xfId="0" applyBorder="1" applyAlignment="1">
      <alignment wrapText="1"/>
    </xf>
    <xf numFmtId="49" fontId="40" fillId="0" borderId="1" xfId="4" applyNumberFormat="1" applyBorder="1" applyAlignment="1" applyProtection="1">
      <alignment horizontal="center" wrapText="1" shrinkToFit="1"/>
    </xf>
    <xf numFmtId="49" fontId="40" fillId="0" borderId="18" xfId="4" applyNumberFormat="1" applyBorder="1" applyAlignment="1" applyProtection="1">
      <alignment horizontal="center" shrinkToFit="1"/>
    </xf>
    <xf numFmtId="0" fontId="0" fillId="0" borderId="1" xfId="0" applyBorder="1" applyAlignment="1">
      <alignment wrapText="1"/>
    </xf>
    <xf numFmtId="0" fontId="0" fillId="0" borderId="1" xfId="0" applyBorder="1" applyAlignment="1">
      <alignment horizontal="center" wrapText="1"/>
    </xf>
    <xf numFmtId="49" fontId="40" fillId="0" borderId="19" xfId="4" applyNumberFormat="1" applyBorder="1" applyAlignment="1" applyProtection="1">
      <alignment horizontal="center" shrinkToFit="1"/>
    </xf>
    <xf numFmtId="0" fontId="14" fillId="0" borderId="1" xfId="0" applyFont="1" applyFill="1" applyBorder="1" applyAlignment="1">
      <alignment wrapText="1"/>
    </xf>
    <xf numFmtId="1" fontId="44" fillId="0" borderId="1" xfId="4" applyNumberFormat="1" applyFont="1" applyBorder="1" applyAlignment="1" applyProtection="1">
      <alignment horizontal="center" shrinkToFit="1"/>
    </xf>
    <xf numFmtId="0" fontId="0" fillId="0" borderId="1" xfId="0" applyBorder="1" applyAlignment="1">
      <alignment wrapText="1"/>
    </xf>
    <xf numFmtId="0" fontId="0" fillId="0" borderId="1" xfId="0" applyBorder="1" applyAlignment="1">
      <alignment horizontal="center" wrapText="1"/>
    </xf>
    <xf numFmtId="0" fontId="0" fillId="0" borderId="8" xfId="0" applyBorder="1" applyAlignment="1">
      <alignment wrapText="1"/>
    </xf>
    <xf numFmtId="0" fontId="0" fillId="0" borderId="1" xfId="0" applyBorder="1" applyAlignment="1">
      <alignment wrapText="1"/>
    </xf>
    <xf numFmtId="0" fontId="0" fillId="0" borderId="1" xfId="0" applyBorder="1" applyAlignment="1">
      <alignment wrapText="1"/>
    </xf>
    <xf numFmtId="0" fontId="5" fillId="0" borderId="0" xfId="0" applyFont="1" applyAlignment="1">
      <alignment horizontal="center" wrapText="1"/>
    </xf>
    <xf numFmtId="0" fontId="0" fillId="0" borderId="2" xfId="0" applyBorder="1" applyAlignment="1">
      <alignment wrapText="1"/>
    </xf>
    <xf numFmtId="0" fontId="0" fillId="0" borderId="1" xfId="0" applyBorder="1" applyAlignment="1">
      <alignment horizontal="center" wrapText="1"/>
    </xf>
    <xf numFmtId="0" fontId="0" fillId="0" borderId="2" xfId="0" applyBorder="1" applyAlignment="1">
      <alignment horizontal="center" wrapText="1"/>
    </xf>
    <xf numFmtId="0" fontId="0" fillId="0" borderId="0" xfId="0" applyAlignment="1">
      <alignment horizontal="center" wrapText="1"/>
    </xf>
    <xf numFmtId="0" fontId="0" fillId="0" borderId="0" xfId="0" applyAlignment="1"/>
    <xf numFmtId="0" fontId="2" fillId="0" borderId="0" xfId="0" applyFont="1" applyAlignment="1">
      <alignment horizontal="left" indent="26"/>
    </xf>
    <xf numFmtId="0" fontId="0" fillId="0" borderId="0" xfId="0" applyAlignment="1">
      <alignment horizontal="left" indent="30"/>
    </xf>
    <xf numFmtId="0" fontId="0" fillId="0" borderId="0" xfId="0" applyAlignment="1">
      <alignment horizontal="left" indent="26"/>
    </xf>
    <xf numFmtId="0" fontId="0" fillId="0" borderId="1" xfId="0" applyBorder="1" applyAlignment="1">
      <alignment horizontal="center" vertical="center" wrapText="1"/>
    </xf>
    <xf numFmtId="164" fontId="11" fillId="0" borderId="1" xfId="0" applyNumberFormat="1" applyFont="1" applyBorder="1" applyAlignment="1">
      <alignment wrapText="1"/>
    </xf>
    <xf numFmtId="164" fontId="11" fillId="0" borderId="1" xfId="0" applyNumberFormat="1" applyFont="1" applyFill="1" applyBorder="1" applyAlignment="1">
      <alignment wrapText="1"/>
    </xf>
    <xf numFmtId="164" fontId="11" fillId="0" borderId="1" xfId="0" applyNumberFormat="1" applyFont="1" applyFill="1" applyBorder="1"/>
    <xf numFmtId="164" fontId="11" fillId="0" borderId="2" xfId="0" applyNumberFormat="1" applyFont="1" applyBorder="1" applyAlignment="1">
      <alignment wrapText="1"/>
    </xf>
    <xf numFmtId="49" fontId="11" fillId="0" borderId="2" xfId="0" applyNumberFormat="1" applyFont="1" applyBorder="1" applyAlignment="1">
      <alignment horizontal="center"/>
    </xf>
    <xf numFmtId="0" fontId="45" fillId="0" borderId="1" xfId="0" applyFont="1" applyBorder="1" applyAlignment="1">
      <alignment wrapText="1"/>
    </xf>
    <xf numFmtId="0" fontId="45" fillId="0" borderId="1" xfId="0" applyFont="1" applyBorder="1" applyAlignment="1">
      <alignment vertical="top" wrapText="1"/>
    </xf>
    <xf numFmtId="0" fontId="45" fillId="0" borderId="1" xfId="0" applyFont="1" applyFill="1" applyBorder="1" applyAlignment="1">
      <alignment wrapText="1"/>
    </xf>
    <xf numFmtId="0" fontId="0" fillId="0" borderId="1" xfId="0" applyBorder="1" applyAlignment="1">
      <alignment horizontal="center"/>
    </xf>
    <xf numFmtId="164" fontId="0" fillId="0" borderId="1" xfId="0" applyNumberFormat="1" applyFill="1" applyBorder="1" applyAlignment="1">
      <alignment vertical="center" wrapText="1"/>
    </xf>
    <xf numFmtId="164" fontId="0" fillId="0" borderId="1" xfId="0" applyNumberFormat="1" applyBorder="1" applyAlignment="1">
      <alignment vertical="center" wrapText="1"/>
    </xf>
    <xf numFmtId="49" fontId="11" fillId="0" borderId="1" xfId="0" applyNumberFormat="1" applyFont="1" applyFill="1" applyBorder="1" applyAlignment="1">
      <alignment horizontal="center" vertical="center"/>
    </xf>
    <xf numFmtId="49" fontId="11" fillId="0" borderId="4" xfId="0" applyNumberFormat="1" applyFont="1" applyBorder="1" applyAlignment="1">
      <alignment horizontal="center" vertical="center"/>
    </xf>
    <xf numFmtId="0" fontId="11" fillId="0" borderId="1" xfId="0" applyFont="1" applyFill="1" applyBorder="1" applyAlignment="1">
      <alignment vertical="center" wrapText="1"/>
    </xf>
    <xf numFmtId="164" fontId="46" fillId="0" borderId="0" xfId="0" applyNumberFormat="1" applyFont="1" applyBorder="1"/>
    <xf numFmtId="0" fontId="46" fillId="0" borderId="0" xfId="0" applyFont="1" applyBorder="1"/>
    <xf numFmtId="0" fontId="0" fillId="0" borderId="1" xfId="0" applyBorder="1" applyAlignment="1">
      <alignment wrapText="1"/>
    </xf>
    <xf numFmtId="0" fontId="3" fillId="0" borderId="1" xfId="0" applyFont="1" applyBorder="1"/>
    <xf numFmtId="164" fontId="4" fillId="0" borderId="1" xfId="0" applyNumberFormat="1" applyFont="1" applyBorder="1" applyAlignment="1">
      <alignment horizontal="right"/>
    </xf>
    <xf numFmtId="0" fontId="0" fillId="0" borderId="0" xfId="0" applyAlignment="1">
      <alignment wrapText="1"/>
    </xf>
    <xf numFmtId="164" fontId="11" fillId="0" borderId="0" xfId="0" applyNumberFormat="1" applyFont="1" applyFill="1" applyBorder="1"/>
    <xf numFmtId="0" fontId="0" fillId="0" borderId="8" xfId="0" applyBorder="1"/>
    <xf numFmtId="0" fontId="0" fillId="0" borderId="0" xfId="0" applyBorder="1"/>
    <xf numFmtId="164" fontId="11" fillId="0" borderId="8" xfId="0" applyNumberFormat="1" applyFont="1" applyFill="1" applyBorder="1"/>
    <xf numFmtId="2" fontId="0" fillId="0" borderId="1" xfId="0" applyNumberFormat="1" applyFont="1" applyFill="1" applyBorder="1"/>
    <xf numFmtId="0" fontId="0" fillId="0" borderId="1" xfId="0" applyBorder="1" applyAlignment="1">
      <alignment wrapText="1"/>
    </xf>
    <xf numFmtId="0" fontId="11" fillId="0" borderId="0" xfId="0" applyFont="1" applyAlignment="1">
      <alignment horizontal="justify" vertical="center"/>
    </xf>
    <xf numFmtId="164" fontId="16" fillId="0" borderId="0" xfId="0" applyNumberFormat="1" applyFont="1"/>
    <xf numFmtId="2" fontId="0" fillId="0" borderId="1" xfId="0" applyNumberFormat="1" applyBorder="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0" fontId="48" fillId="0" borderId="1" xfId="0" applyFont="1" applyBorder="1"/>
    <xf numFmtId="0" fontId="49" fillId="0" borderId="0" xfId="0" applyFont="1" applyAlignment="1">
      <alignment wrapText="1"/>
    </xf>
    <xf numFmtId="0" fontId="32" fillId="0" borderId="1" xfId="0" applyFont="1" applyBorder="1" applyAlignment="1">
      <alignment wrapText="1"/>
    </xf>
    <xf numFmtId="0" fontId="38" fillId="0" borderId="1" xfId="0" applyFont="1" applyBorder="1"/>
    <xf numFmtId="164" fontId="11" fillId="0" borderId="2" xfId="0" applyNumberFormat="1" applyFont="1" applyBorder="1" applyAlignment="1">
      <alignment wrapText="1"/>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applyAlignment="1"/>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xf numFmtId="0" fontId="1" fillId="0" borderId="4" xfId="0" applyFont="1"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6" xfId="0" applyBorder="1" applyAlignment="1">
      <alignment horizontal="center" wrapText="1"/>
    </xf>
    <xf numFmtId="0" fontId="0" fillId="0" borderId="1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164" fontId="0" fillId="0" borderId="2" xfId="0" applyNumberFormat="1" applyFill="1" applyBorder="1" applyAlignment="1">
      <alignment vertical="center" wrapText="1"/>
    </xf>
    <xf numFmtId="164" fontId="0" fillId="0" borderId="4" xfId="0" applyNumberFormat="1" applyFill="1" applyBorder="1" applyAlignment="1">
      <alignment vertical="center" wrapText="1"/>
    </xf>
    <xf numFmtId="164" fontId="11" fillId="0" borderId="2" xfId="0" applyNumberFormat="1" applyFont="1" applyBorder="1" applyAlignment="1">
      <alignment wrapText="1"/>
    </xf>
    <xf numFmtId="49" fontId="11" fillId="0" borderId="2" xfId="0" applyNumberFormat="1" applyFont="1" applyBorder="1" applyAlignment="1">
      <alignment horizontal="center" vertical="center" wrapText="1"/>
    </xf>
    <xf numFmtId="0" fontId="0" fillId="0" borderId="4" xfId="0" applyBorder="1" applyAlignment="1">
      <alignment horizontal="center" vertical="center" wrapText="1"/>
    </xf>
    <xf numFmtId="164" fontId="0" fillId="0" borderId="2" xfId="0" applyNumberFormat="1" applyBorder="1" applyAlignment="1">
      <alignment vertical="center" wrapText="1"/>
    </xf>
    <xf numFmtId="0" fontId="0" fillId="0" borderId="4" xfId="0" applyBorder="1" applyAlignment="1">
      <alignment vertical="center" wrapText="1"/>
    </xf>
    <xf numFmtId="0" fontId="0" fillId="0" borderId="11" xfId="0" applyBorder="1" applyAlignment="1">
      <alignment wrapText="1"/>
    </xf>
    <xf numFmtId="49" fontId="11" fillId="0" borderId="2" xfId="0" applyNumberFormat="1"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164" fontId="0" fillId="0" borderId="2" xfId="0" applyNumberFormat="1" applyBorder="1" applyAlignment="1">
      <alignment horizontal="center" vertical="center" wrapText="1"/>
    </xf>
    <xf numFmtId="164" fontId="11" fillId="0" borderId="2" xfId="0" applyNumberFormat="1" applyFont="1" applyFill="1" applyBorder="1" applyAlignment="1">
      <alignment horizontal="left" wrapText="1"/>
    </xf>
    <xf numFmtId="0" fontId="0" fillId="0" borderId="4" xfId="0" applyBorder="1" applyAlignment="1">
      <alignment horizontal="left" wrapText="1"/>
    </xf>
    <xf numFmtId="0" fontId="0" fillId="0" borderId="2" xfId="0" applyBorder="1" applyAlignment="1">
      <alignment horizontal="center" vertical="center"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opLeftCell="A22" workbookViewId="0">
      <selection activeCell="G23" sqref="G23"/>
    </sheetView>
  </sheetViews>
  <sheetFormatPr defaultColWidth="9.140625" defaultRowHeight="12.75" x14ac:dyDescent="0.2"/>
  <cols>
    <col min="1" max="1" width="24" style="93" customWidth="1"/>
    <col min="2" max="2" width="29" style="93" customWidth="1"/>
    <col min="3" max="3" width="11.7109375" style="93" customWidth="1"/>
    <col min="4" max="4" width="10" style="93" hidden="1" customWidth="1"/>
    <col min="5" max="5" width="1.85546875" style="93" hidden="1" customWidth="1"/>
    <col min="6" max="6" width="12.140625" style="93" customWidth="1"/>
    <col min="7" max="7" width="11.7109375" style="93" customWidth="1"/>
    <col min="8" max="16384" width="9.140625" style="93"/>
  </cols>
  <sheetData>
    <row r="1" spans="1:7" x14ac:dyDescent="0.2">
      <c r="A1" s="7"/>
      <c r="B1" s="241" t="s">
        <v>139</v>
      </c>
      <c r="C1" s="90"/>
    </row>
    <row r="2" spans="1:7" x14ac:dyDescent="0.2">
      <c r="A2" s="7"/>
      <c r="B2" s="241" t="s">
        <v>390</v>
      </c>
      <c r="C2" s="90"/>
    </row>
    <row r="3" spans="1:7" x14ac:dyDescent="0.2">
      <c r="A3" s="7"/>
      <c r="B3" s="253" t="s">
        <v>810</v>
      </c>
      <c r="C3" s="90"/>
    </row>
    <row r="4" spans="1:7" x14ac:dyDescent="0.2">
      <c r="A4" s="7"/>
      <c r="B4" s="241" t="s">
        <v>145</v>
      </c>
      <c r="C4" s="90"/>
    </row>
    <row r="5" spans="1:7" x14ac:dyDescent="0.2">
      <c r="A5" s="7"/>
      <c r="B5" s="241" t="s">
        <v>705</v>
      </c>
      <c r="C5" s="90"/>
    </row>
    <row r="6" spans="1:7" x14ac:dyDescent="0.2">
      <c r="A6" s="7"/>
      <c r="B6" s="241"/>
      <c r="C6" s="90"/>
    </row>
    <row r="7" spans="1:7" x14ac:dyDescent="0.2">
      <c r="A7" s="7"/>
      <c r="B7" s="241"/>
      <c r="C7" s="90"/>
    </row>
    <row r="8" spans="1:7" ht="28.5" customHeight="1" x14ac:dyDescent="0.2">
      <c r="A8" s="256" t="s">
        <v>804</v>
      </c>
      <c r="B8" s="257"/>
      <c r="C8" s="257"/>
      <c r="D8" s="258"/>
      <c r="E8" s="258"/>
      <c r="F8" s="258"/>
      <c r="G8" s="258"/>
    </row>
    <row r="10" spans="1:7" x14ac:dyDescent="0.2">
      <c r="C10" s="134"/>
    </row>
    <row r="11" spans="1:7" ht="12.75" customHeight="1" x14ac:dyDescent="0.2">
      <c r="A11" s="259" t="s">
        <v>333</v>
      </c>
      <c r="B11" s="262" t="s">
        <v>92</v>
      </c>
      <c r="C11" s="265" t="s">
        <v>29</v>
      </c>
      <c r="D11" s="266"/>
      <c r="E11" s="266"/>
      <c r="F11" s="266"/>
      <c r="G11" s="267"/>
    </row>
    <row r="12" spans="1:7" ht="12.75" customHeight="1" x14ac:dyDescent="0.2">
      <c r="A12" s="260"/>
      <c r="B12" s="263"/>
      <c r="C12" s="268" t="s">
        <v>413</v>
      </c>
      <c r="D12" s="255" t="s">
        <v>142</v>
      </c>
      <c r="E12" s="255"/>
      <c r="F12" s="255" t="s">
        <v>142</v>
      </c>
      <c r="G12" s="255"/>
    </row>
    <row r="13" spans="1:7" x14ac:dyDescent="0.2">
      <c r="A13" s="261"/>
      <c r="B13" s="264"/>
      <c r="C13" s="268"/>
      <c r="D13" s="148" t="s">
        <v>143</v>
      </c>
      <c r="E13" s="148" t="s">
        <v>144</v>
      </c>
      <c r="F13" s="148" t="s">
        <v>514</v>
      </c>
      <c r="G13" s="148" t="s">
        <v>706</v>
      </c>
    </row>
    <row r="14" spans="1:7" s="136" customFormat="1" ht="48" x14ac:dyDescent="0.2">
      <c r="A14" s="242" t="s">
        <v>777</v>
      </c>
      <c r="B14" s="243" t="s">
        <v>795</v>
      </c>
      <c r="C14" s="139">
        <v>0</v>
      </c>
      <c r="D14" s="139">
        <f>D15+D17</f>
        <v>-47400</v>
      </c>
      <c r="E14" s="139">
        <f>E15+E17</f>
        <v>-47400</v>
      </c>
      <c r="F14" s="139">
        <f>F15+F17</f>
        <v>-24975</v>
      </c>
      <c r="G14" s="139">
        <f>G15+G17</f>
        <v>0</v>
      </c>
    </row>
    <row r="15" spans="1:7" s="136" customFormat="1" ht="60" x14ac:dyDescent="0.2">
      <c r="A15" s="244" t="s">
        <v>796</v>
      </c>
      <c r="B15" s="137" t="s">
        <v>797</v>
      </c>
      <c r="C15" s="135">
        <v>0</v>
      </c>
      <c r="D15" s="135"/>
      <c r="E15" s="135"/>
      <c r="F15" s="135"/>
      <c r="G15" s="135"/>
    </row>
    <row r="16" spans="1:7" s="136" customFormat="1" ht="102.6" customHeight="1" x14ac:dyDescent="0.2">
      <c r="A16" s="245" t="s">
        <v>798</v>
      </c>
      <c r="B16" s="138" t="s">
        <v>799</v>
      </c>
      <c r="C16" s="135">
        <v>0</v>
      </c>
      <c r="D16" s="135"/>
      <c r="E16" s="135"/>
      <c r="F16" s="135"/>
      <c r="G16" s="135"/>
    </row>
    <row r="17" spans="1:7" s="136" customFormat="1" ht="72" x14ac:dyDescent="0.2">
      <c r="A17" s="244" t="s">
        <v>800</v>
      </c>
      <c r="B17" s="137" t="s">
        <v>801</v>
      </c>
      <c r="C17" s="135">
        <f>C18</f>
        <v>0</v>
      </c>
      <c r="D17" s="135">
        <f t="shared" ref="D17:G17" si="0">D18</f>
        <v>-47400</v>
      </c>
      <c r="E17" s="135">
        <f t="shared" si="0"/>
        <v>-47400</v>
      </c>
      <c r="F17" s="135">
        <f t="shared" si="0"/>
        <v>-24975</v>
      </c>
      <c r="G17" s="135">
        <f t="shared" si="0"/>
        <v>0</v>
      </c>
    </row>
    <row r="18" spans="1:7" s="136" customFormat="1" ht="116.45" customHeight="1" x14ac:dyDescent="0.2">
      <c r="A18" s="245" t="s">
        <v>802</v>
      </c>
      <c r="B18" s="138" t="s">
        <v>803</v>
      </c>
      <c r="C18" s="135">
        <v>0</v>
      </c>
      <c r="D18" s="135">
        <v>-47400</v>
      </c>
      <c r="E18" s="135">
        <v>-47400</v>
      </c>
      <c r="F18" s="135">
        <v>-24975</v>
      </c>
      <c r="G18" s="135">
        <v>0</v>
      </c>
    </row>
    <row r="19" spans="1:7" s="136" customFormat="1" ht="22.9" customHeight="1" x14ac:dyDescent="0.2">
      <c r="A19" s="94" t="s">
        <v>334</v>
      </c>
      <c r="B19" s="140" t="s">
        <v>335</v>
      </c>
      <c r="C19" s="139">
        <f t="shared" ref="C19:G19" si="1">C20+C22</f>
        <v>18472.59999999986</v>
      </c>
      <c r="D19" s="139">
        <f t="shared" si="1"/>
        <v>0</v>
      </c>
      <c r="E19" s="139">
        <f t="shared" si="1"/>
        <v>0</v>
      </c>
      <c r="F19" s="139">
        <v>0</v>
      </c>
      <c r="G19" s="139">
        <f t="shared" si="1"/>
        <v>0</v>
      </c>
    </row>
    <row r="20" spans="1:7" s="19" customFormat="1" ht="24" x14ac:dyDescent="0.2">
      <c r="A20" s="24" t="s">
        <v>336</v>
      </c>
      <c r="B20" s="137" t="s">
        <v>337</v>
      </c>
      <c r="C20" s="141">
        <f>C21</f>
        <v>-1096323.3</v>
      </c>
      <c r="D20" s="141">
        <f t="shared" ref="D20:F20" si="2">D21</f>
        <v>0</v>
      </c>
      <c r="E20" s="141">
        <f t="shared" si="2"/>
        <v>0</v>
      </c>
      <c r="F20" s="141">
        <f t="shared" si="2"/>
        <v>-1050429.3999999999</v>
      </c>
      <c r="G20" s="141">
        <f>G21</f>
        <v>-1056077</v>
      </c>
    </row>
    <row r="21" spans="1:7" ht="36" x14ac:dyDescent="0.2">
      <c r="A21" s="25" t="s">
        <v>778</v>
      </c>
      <c r="B21" s="138" t="s">
        <v>338</v>
      </c>
      <c r="C21" s="135">
        <v>-1096323.3</v>
      </c>
      <c r="D21" s="135"/>
      <c r="E21" s="135"/>
      <c r="F21" s="135">
        <v>-1050429.3999999999</v>
      </c>
      <c r="G21" s="135">
        <v>-1056077</v>
      </c>
    </row>
    <row r="22" spans="1:7" ht="24" x14ac:dyDescent="0.2">
      <c r="A22" s="24" t="s">
        <v>339</v>
      </c>
      <c r="B22" s="137" t="s">
        <v>340</v>
      </c>
      <c r="C22" s="141">
        <f>C23</f>
        <v>1114795.8999999999</v>
      </c>
      <c r="D22" s="141">
        <f t="shared" ref="D22:G22" si="3">D23</f>
        <v>0</v>
      </c>
      <c r="E22" s="141">
        <f t="shared" si="3"/>
        <v>0</v>
      </c>
      <c r="F22" s="141">
        <f t="shared" si="3"/>
        <v>1050429.3999999999</v>
      </c>
      <c r="G22" s="141">
        <f t="shared" si="3"/>
        <v>1056077</v>
      </c>
    </row>
    <row r="23" spans="1:7" ht="26.25" customHeight="1" x14ac:dyDescent="0.2">
      <c r="A23" s="142" t="s">
        <v>779</v>
      </c>
      <c r="B23" s="143" t="s">
        <v>341</v>
      </c>
      <c r="C23" s="135">
        <v>1114795.8999999999</v>
      </c>
      <c r="D23" s="135"/>
      <c r="E23" s="135"/>
      <c r="F23" s="135">
        <v>1050429.3999999999</v>
      </c>
      <c r="G23" s="135">
        <v>1056077</v>
      </c>
    </row>
    <row r="24" spans="1:7" ht="36" x14ac:dyDescent="0.2">
      <c r="A24" s="246" t="s">
        <v>780</v>
      </c>
      <c r="B24" s="247" t="s">
        <v>781</v>
      </c>
      <c r="C24" s="139">
        <f>C25</f>
        <v>0</v>
      </c>
      <c r="D24" s="139"/>
      <c r="E24" s="139"/>
      <c r="F24" s="139">
        <f>F25</f>
        <v>0</v>
      </c>
      <c r="G24" s="139">
        <f>G25</f>
        <v>0</v>
      </c>
    </row>
    <row r="25" spans="1:7" ht="48" x14ac:dyDescent="0.2">
      <c r="A25" s="70" t="s">
        <v>782</v>
      </c>
      <c r="B25" s="248" t="s">
        <v>783</v>
      </c>
      <c r="C25" s="135">
        <f>C26</f>
        <v>0</v>
      </c>
      <c r="D25" s="135"/>
      <c r="E25" s="135"/>
      <c r="F25" s="141">
        <f>F26</f>
        <v>0</v>
      </c>
      <c r="G25" s="141"/>
    </row>
    <row r="26" spans="1:7" ht="60" x14ac:dyDescent="0.2">
      <c r="A26" s="249" t="s">
        <v>784</v>
      </c>
      <c r="B26" s="143" t="s">
        <v>785</v>
      </c>
      <c r="C26" s="135">
        <f>C27</f>
        <v>0</v>
      </c>
      <c r="D26" s="135"/>
      <c r="E26" s="135"/>
      <c r="F26" s="135">
        <f>F27</f>
        <v>0</v>
      </c>
      <c r="G26" s="135"/>
    </row>
    <row r="27" spans="1:7" ht="34.9" customHeight="1" x14ac:dyDescent="0.2">
      <c r="A27" s="249"/>
      <c r="B27" s="143" t="s">
        <v>786</v>
      </c>
      <c r="C27" s="135"/>
      <c r="D27" s="135"/>
      <c r="E27" s="135"/>
      <c r="F27" s="135">
        <v>0</v>
      </c>
      <c r="G27" s="135"/>
    </row>
    <row r="28" spans="1:7" x14ac:dyDescent="0.2">
      <c r="A28" s="254" t="s">
        <v>342</v>
      </c>
      <c r="B28" s="255"/>
      <c r="C28" s="139">
        <f>C14+C20+C22+C24</f>
        <v>18472.59999999986</v>
      </c>
      <c r="D28" s="139">
        <f t="shared" ref="D28:G28" si="4">D14+D20+D22+D24</f>
        <v>-47400</v>
      </c>
      <c r="E28" s="139">
        <f t="shared" si="4"/>
        <v>-47400</v>
      </c>
      <c r="F28" s="139">
        <f t="shared" si="4"/>
        <v>-24975</v>
      </c>
      <c r="G28" s="139">
        <f t="shared" si="4"/>
        <v>0</v>
      </c>
    </row>
  </sheetData>
  <mergeCells count="8">
    <mergeCell ref="A28:B28"/>
    <mergeCell ref="A8:G8"/>
    <mergeCell ref="A11:A13"/>
    <mergeCell ref="B11:B13"/>
    <mergeCell ref="C11:G11"/>
    <mergeCell ref="C12:C13"/>
    <mergeCell ref="D12:E12"/>
    <mergeCell ref="F12:G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G59"/>
  <sheetViews>
    <sheetView topLeftCell="A4" workbookViewId="0">
      <selection activeCell="G15" sqref="G15"/>
    </sheetView>
  </sheetViews>
  <sheetFormatPr defaultColWidth="9.140625" defaultRowHeight="14.25" x14ac:dyDescent="0.2"/>
  <cols>
    <col min="1" max="1" width="3" style="19" customWidth="1"/>
    <col min="2" max="2" width="3.140625" style="93" customWidth="1"/>
    <col min="3" max="3" width="3.28515625" style="93" customWidth="1"/>
    <col min="4" max="4" width="42.7109375" style="93" customWidth="1"/>
    <col min="5" max="5" width="12.42578125" style="93" customWidth="1"/>
    <col min="6" max="6" width="12.5703125" style="93" customWidth="1"/>
    <col min="7" max="7" width="12.42578125" style="93" customWidth="1"/>
    <col min="8" max="16384" width="9.140625" style="93"/>
  </cols>
  <sheetData>
    <row r="1" spans="1:7" x14ac:dyDescent="0.2">
      <c r="D1" s="89" t="s">
        <v>643</v>
      </c>
      <c r="E1" s="7"/>
    </row>
    <row r="2" spans="1:7" x14ac:dyDescent="0.2">
      <c r="D2" s="89" t="s">
        <v>390</v>
      </c>
      <c r="E2" s="7"/>
    </row>
    <row r="3" spans="1:7" x14ac:dyDescent="0.2">
      <c r="D3" s="89" t="s">
        <v>811</v>
      </c>
      <c r="E3" s="7"/>
    </row>
    <row r="4" spans="1:7" x14ac:dyDescent="0.2">
      <c r="D4" s="89" t="s">
        <v>145</v>
      </c>
      <c r="E4" s="7"/>
    </row>
    <row r="5" spans="1:7" x14ac:dyDescent="0.2">
      <c r="D5" s="89" t="s">
        <v>705</v>
      </c>
      <c r="E5" s="7"/>
    </row>
    <row r="6" spans="1:7" x14ac:dyDescent="0.2">
      <c r="E6" s="7"/>
    </row>
    <row r="7" spans="1:7" x14ac:dyDescent="0.2">
      <c r="E7" s="7"/>
    </row>
    <row r="8" spans="1:7" ht="47.25" customHeight="1" x14ac:dyDescent="0.2">
      <c r="A8" s="256" t="s">
        <v>805</v>
      </c>
      <c r="B8" s="256"/>
      <c r="C8" s="256"/>
      <c r="D8" s="256"/>
      <c r="E8" s="256"/>
      <c r="F8" s="258"/>
      <c r="G8" s="258"/>
    </row>
    <row r="10" spans="1:7" x14ac:dyDescent="0.2">
      <c r="E10" s="6"/>
    </row>
    <row r="11" spans="1:7" ht="12.75" x14ac:dyDescent="0.2">
      <c r="A11" s="269" t="s">
        <v>89</v>
      </c>
      <c r="B11" s="272" t="s">
        <v>22</v>
      </c>
      <c r="C11" s="272" t="s">
        <v>28</v>
      </c>
      <c r="D11" s="262" t="s">
        <v>92</v>
      </c>
      <c r="E11" s="268" t="s">
        <v>29</v>
      </c>
      <c r="F11" s="255"/>
      <c r="G11" s="255"/>
    </row>
    <row r="12" spans="1:7" ht="12.75" x14ac:dyDescent="0.2">
      <c r="A12" s="270"/>
      <c r="B12" s="273"/>
      <c r="C12" s="273"/>
      <c r="D12" s="263"/>
      <c r="E12" s="272" t="s">
        <v>413</v>
      </c>
      <c r="F12" s="255" t="s">
        <v>142</v>
      </c>
      <c r="G12" s="255"/>
    </row>
    <row r="13" spans="1:7" ht="12.75" x14ac:dyDescent="0.2">
      <c r="A13" s="271"/>
      <c r="B13" s="274"/>
      <c r="C13" s="274"/>
      <c r="D13" s="264"/>
      <c r="E13" s="274"/>
      <c r="F13" s="1" t="s">
        <v>514</v>
      </c>
      <c r="G13" s="1" t="s">
        <v>706</v>
      </c>
    </row>
    <row r="14" spans="1:7" ht="12.75" x14ac:dyDescent="0.2">
      <c r="A14" s="2">
        <v>1</v>
      </c>
      <c r="B14" s="2">
        <v>2</v>
      </c>
      <c r="C14" s="2">
        <v>3</v>
      </c>
      <c r="D14" s="2">
        <v>4</v>
      </c>
      <c r="E14" s="2">
        <v>5</v>
      </c>
      <c r="F14" s="2">
        <v>6</v>
      </c>
      <c r="G14" s="2">
        <v>7</v>
      </c>
    </row>
    <row r="15" spans="1:7" ht="18" x14ac:dyDescent="0.25">
      <c r="A15" s="67"/>
      <c r="B15" s="12"/>
      <c r="C15" s="12"/>
      <c r="D15" s="9" t="s">
        <v>94</v>
      </c>
      <c r="E15" s="98">
        <f>E16+E24+E28+E33+E38+E45+E48+E52+E54+E56</f>
        <v>1114795.9000000001</v>
      </c>
      <c r="F15" s="98">
        <f t="shared" ref="F15:G15" si="0">F16+F24+F28+F33+F38+F45+F48+F52+F54+F56</f>
        <v>1012957.5000000001</v>
      </c>
      <c r="G15" s="98">
        <f t="shared" si="0"/>
        <v>1029832.4</v>
      </c>
    </row>
    <row r="16" spans="1:7" ht="15.75" x14ac:dyDescent="0.25">
      <c r="A16" s="15">
        <v>1</v>
      </c>
      <c r="B16" s="4" t="s">
        <v>90</v>
      </c>
      <c r="C16" s="11"/>
      <c r="D16" s="3" t="s">
        <v>93</v>
      </c>
      <c r="E16" s="95">
        <f>SUM(E17:E23)</f>
        <v>112972.8</v>
      </c>
      <c r="F16" s="95">
        <f>SUM(F17:F23)</f>
        <v>109529.20000000001</v>
      </c>
      <c r="G16" s="95">
        <f>SUM(G17:G23)</f>
        <v>108094.6</v>
      </c>
    </row>
    <row r="17" spans="1:7" ht="38.25" x14ac:dyDescent="0.2">
      <c r="A17" s="67"/>
      <c r="B17" s="5" t="s">
        <v>90</v>
      </c>
      <c r="C17" s="5" t="s">
        <v>91</v>
      </c>
      <c r="D17" s="22" t="s">
        <v>18</v>
      </c>
      <c r="E17" s="39">
        <v>1598.4</v>
      </c>
      <c r="F17" s="39">
        <v>1598.4</v>
      </c>
      <c r="G17" s="39">
        <v>1598.4</v>
      </c>
    </row>
    <row r="18" spans="1:7" ht="51" x14ac:dyDescent="0.2">
      <c r="A18" s="67"/>
      <c r="B18" s="5" t="s">
        <v>90</v>
      </c>
      <c r="C18" s="5" t="s">
        <v>95</v>
      </c>
      <c r="D18" s="22" t="s">
        <v>129</v>
      </c>
      <c r="E18" s="39">
        <v>3828.8</v>
      </c>
      <c r="F18" s="39">
        <v>3828.8</v>
      </c>
      <c r="G18" s="39">
        <v>3828.8</v>
      </c>
    </row>
    <row r="19" spans="1:7" ht="51" x14ac:dyDescent="0.2">
      <c r="A19" s="67"/>
      <c r="B19" s="5" t="s">
        <v>90</v>
      </c>
      <c r="C19" s="5" t="s">
        <v>96</v>
      </c>
      <c r="D19" s="22" t="s">
        <v>122</v>
      </c>
      <c r="E19" s="39">
        <v>48298.400000000001</v>
      </c>
      <c r="F19" s="39">
        <v>48301.9</v>
      </c>
      <c r="G19" s="39">
        <v>48305.5</v>
      </c>
    </row>
    <row r="20" spans="1:7" x14ac:dyDescent="0.2">
      <c r="A20" s="67"/>
      <c r="B20" s="5" t="s">
        <v>90</v>
      </c>
      <c r="C20" s="5" t="s">
        <v>97</v>
      </c>
      <c r="D20" s="103" t="s">
        <v>297</v>
      </c>
      <c r="E20" s="116">
        <v>2.1</v>
      </c>
      <c r="F20" s="116">
        <v>2.2999999999999998</v>
      </c>
      <c r="G20" s="116">
        <v>2</v>
      </c>
    </row>
    <row r="21" spans="1:7" ht="38.25" x14ac:dyDescent="0.2">
      <c r="A21" s="67"/>
      <c r="B21" s="5" t="s">
        <v>90</v>
      </c>
      <c r="C21" s="5" t="s">
        <v>98</v>
      </c>
      <c r="D21" s="129" t="s">
        <v>10</v>
      </c>
      <c r="E21" s="39">
        <v>11544.9</v>
      </c>
      <c r="F21" s="39">
        <v>11544.9</v>
      </c>
      <c r="G21" s="39">
        <v>11544.9</v>
      </c>
    </row>
    <row r="22" spans="1:7" x14ac:dyDescent="0.2">
      <c r="A22" s="67"/>
      <c r="B22" s="5" t="s">
        <v>90</v>
      </c>
      <c r="C22" s="5" t="s">
        <v>104</v>
      </c>
      <c r="D22" s="129" t="s">
        <v>5</v>
      </c>
      <c r="E22" s="39">
        <v>500</v>
      </c>
      <c r="F22" s="39">
        <v>500</v>
      </c>
      <c r="G22" s="39">
        <v>500</v>
      </c>
    </row>
    <row r="23" spans="1:7" x14ac:dyDescent="0.2">
      <c r="A23" s="67"/>
      <c r="B23" s="5" t="s">
        <v>90</v>
      </c>
      <c r="C23" s="5" t="s">
        <v>9</v>
      </c>
      <c r="D23" s="1" t="s">
        <v>99</v>
      </c>
      <c r="E23" s="39">
        <v>47200.2</v>
      </c>
      <c r="F23" s="39">
        <v>43752.9</v>
      </c>
      <c r="G23" s="39">
        <v>42315</v>
      </c>
    </row>
    <row r="24" spans="1:7" ht="33.75" customHeight="1" x14ac:dyDescent="0.25">
      <c r="A24" s="15">
        <v>2</v>
      </c>
      <c r="B24" s="4" t="s">
        <v>95</v>
      </c>
      <c r="C24" s="3"/>
      <c r="D24" s="10" t="s">
        <v>100</v>
      </c>
      <c r="E24" s="95">
        <f>SUM(E25:E27)</f>
        <v>9057.2999999999993</v>
      </c>
      <c r="F24" s="95">
        <f t="shared" ref="F24:G24" si="1">SUM(F25:F27)</f>
        <v>8288.6</v>
      </c>
      <c r="G24" s="95">
        <f t="shared" si="1"/>
        <v>8318</v>
      </c>
    </row>
    <row r="25" spans="1:7" ht="15" x14ac:dyDescent="0.25">
      <c r="A25" s="15"/>
      <c r="B25" s="5" t="s">
        <v>95</v>
      </c>
      <c r="C25" s="5" t="s">
        <v>96</v>
      </c>
      <c r="D25" s="129" t="s">
        <v>19</v>
      </c>
      <c r="E25" s="39">
        <v>1202</v>
      </c>
      <c r="F25" s="39">
        <v>1268.0999999999999</v>
      </c>
      <c r="G25" s="39">
        <v>1268.0999999999999</v>
      </c>
    </row>
    <row r="26" spans="1:7" ht="51" x14ac:dyDescent="0.2">
      <c r="A26" s="67"/>
      <c r="B26" s="5" t="s">
        <v>95</v>
      </c>
      <c r="C26" s="5" t="s">
        <v>112</v>
      </c>
      <c r="D26" s="129" t="s">
        <v>414</v>
      </c>
      <c r="E26" s="39">
        <v>7821.3</v>
      </c>
      <c r="F26" s="39">
        <v>6986.5</v>
      </c>
      <c r="G26" s="39">
        <v>6986.5</v>
      </c>
    </row>
    <row r="27" spans="1:7" ht="38.25" x14ac:dyDescent="0.2">
      <c r="A27" s="67"/>
      <c r="B27" s="5" t="s">
        <v>95</v>
      </c>
      <c r="C27" s="5" t="s">
        <v>123</v>
      </c>
      <c r="D27" s="100" t="s">
        <v>23</v>
      </c>
      <c r="E27" s="39">
        <v>34</v>
      </c>
      <c r="F27" s="39">
        <v>34</v>
      </c>
      <c r="G27" s="39">
        <v>63.4</v>
      </c>
    </row>
    <row r="28" spans="1:7" ht="15.75" x14ac:dyDescent="0.25">
      <c r="A28" s="15">
        <v>3</v>
      </c>
      <c r="B28" s="4" t="s">
        <v>96</v>
      </c>
      <c r="C28" s="3"/>
      <c r="D28" s="10" t="s">
        <v>102</v>
      </c>
      <c r="E28" s="95">
        <f>SUM(E29:E32)</f>
        <v>191520.30000000002</v>
      </c>
      <c r="F28" s="95">
        <f>SUM(F29:F32)</f>
        <v>157267.79999999999</v>
      </c>
      <c r="G28" s="95">
        <f>SUM(G29:G32)</f>
        <v>180002.90000000002</v>
      </c>
    </row>
    <row r="29" spans="1:7" x14ac:dyDescent="0.2">
      <c r="A29" s="67"/>
      <c r="B29" s="5" t="s">
        <v>96</v>
      </c>
      <c r="C29" s="5" t="s">
        <v>97</v>
      </c>
      <c r="D29" s="1" t="s">
        <v>105</v>
      </c>
      <c r="E29" s="39">
        <v>5355.3</v>
      </c>
      <c r="F29" s="39">
        <v>1563</v>
      </c>
      <c r="G29" s="39">
        <v>2222.9</v>
      </c>
    </row>
    <row r="30" spans="1:7" x14ac:dyDescent="0.2">
      <c r="A30" s="67"/>
      <c r="B30" s="5" t="s">
        <v>96</v>
      </c>
      <c r="C30" s="5" t="s">
        <v>103</v>
      </c>
      <c r="D30" s="1" t="s">
        <v>1</v>
      </c>
      <c r="E30" s="39">
        <v>27260.9</v>
      </c>
      <c r="F30" s="39">
        <v>25198.5</v>
      </c>
      <c r="G30" s="39">
        <v>25329.4</v>
      </c>
    </row>
    <row r="31" spans="1:7" x14ac:dyDescent="0.2">
      <c r="A31" s="67"/>
      <c r="B31" s="5" t="s">
        <v>96</v>
      </c>
      <c r="C31" s="5" t="s">
        <v>101</v>
      </c>
      <c r="D31" s="1" t="s">
        <v>202</v>
      </c>
      <c r="E31" s="39">
        <f>154691.9+31</f>
        <v>154722.9</v>
      </c>
      <c r="F31" s="39">
        <v>128552.8</v>
      </c>
      <c r="G31" s="1">
        <v>150504.4</v>
      </c>
    </row>
    <row r="32" spans="1:7" ht="25.5" x14ac:dyDescent="0.2">
      <c r="A32" s="67"/>
      <c r="B32" s="5" t="s">
        <v>96</v>
      </c>
      <c r="C32" s="5" t="s">
        <v>124</v>
      </c>
      <c r="D32" s="129" t="s">
        <v>4</v>
      </c>
      <c r="E32" s="39">
        <v>4181.2</v>
      </c>
      <c r="F32" s="39">
        <v>1953.5</v>
      </c>
      <c r="G32" s="39">
        <v>1946.2</v>
      </c>
    </row>
    <row r="33" spans="1:7" ht="15.75" x14ac:dyDescent="0.25">
      <c r="A33" s="15">
        <v>4</v>
      </c>
      <c r="B33" s="4" t="s">
        <v>97</v>
      </c>
      <c r="C33" s="5"/>
      <c r="D33" s="49" t="s">
        <v>49</v>
      </c>
      <c r="E33" s="95">
        <f>SUM(E34:E37)</f>
        <v>70657.5</v>
      </c>
      <c r="F33" s="95">
        <f t="shared" ref="F33:G33" si="2">SUM(F34:F37)</f>
        <v>32793.699999999997</v>
      </c>
      <c r="G33" s="95">
        <f t="shared" si="2"/>
        <v>35081</v>
      </c>
    </row>
    <row r="34" spans="1:7" ht="15" x14ac:dyDescent="0.25">
      <c r="A34" s="15"/>
      <c r="B34" s="16" t="s">
        <v>97</v>
      </c>
      <c r="C34" s="16" t="s">
        <v>90</v>
      </c>
      <c r="D34" s="51" t="s">
        <v>44</v>
      </c>
      <c r="E34" s="41">
        <v>6179.1</v>
      </c>
      <c r="F34" s="39">
        <v>6087.8</v>
      </c>
      <c r="G34" s="39">
        <v>6087.8</v>
      </c>
    </row>
    <row r="35" spans="1:7" ht="15" x14ac:dyDescent="0.25">
      <c r="A35" s="15"/>
      <c r="B35" s="16" t="s">
        <v>97</v>
      </c>
      <c r="C35" s="16" t="s">
        <v>91</v>
      </c>
      <c r="D35" s="51" t="s">
        <v>43</v>
      </c>
      <c r="E35" s="41">
        <v>18035.599999999999</v>
      </c>
      <c r="F35" s="39">
        <v>6715</v>
      </c>
      <c r="G35" s="39">
        <v>9976</v>
      </c>
    </row>
    <row r="36" spans="1:7" x14ac:dyDescent="0.2">
      <c r="A36" s="67"/>
      <c r="B36" s="16" t="s">
        <v>97</v>
      </c>
      <c r="C36" s="16" t="s">
        <v>95</v>
      </c>
      <c r="D36" s="51" t="s">
        <v>50</v>
      </c>
      <c r="E36" s="41">
        <v>45261.9</v>
      </c>
      <c r="F36" s="235">
        <v>18810</v>
      </c>
      <c r="G36" s="1">
        <v>17836.3</v>
      </c>
    </row>
    <row r="37" spans="1:7" ht="27" customHeight="1" x14ac:dyDescent="0.2">
      <c r="A37" s="67"/>
      <c r="B37" s="16" t="s">
        <v>97</v>
      </c>
      <c r="C37" s="84" t="s">
        <v>97</v>
      </c>
      <c r="D37" s="100" t="s">
        <v>538</v>
      </c>
      <c r="E37" s="41">
        <v>1180.9000000000001</v>
      </c>
      <c r="F37" s="41">
        <v>1180.9000000000001</v>
      </c>
      <c r="G37" s="41">
        <v>1180.9000000000001</v>
      </c>
    </row>
    <row r="38" spans="1:7" ht="15.75" x14ac:dyDescent="0.25">
      <c r="A38" s="15">
        <v>5</v>
      </c>
      <c r="B38" s="4" t="s">
        <v>106</v>
      </c>
      <c r="C38" s="3"/>
      <c r="D38" s="10" t="s">
        <v>107</v>
      </c>
      <c r="E38" s="95">
        <f>SUM(E39:E44)</f>
        <v>610072.5</v>
      </c>
      <c r="F38" s="95">
        <f t="shared" ref="F38:G38" si="3">SUM(F39:F44)</f>
        <v>612768.80000000005</v>
      </c>
      <c r="G38" s="95">
        <f t="shared" si="3"/>
        <v>602604.4</v>
      </c>
    </row>
    <row r="39" spans="1:7" x14ac:dyDescent="0.2">
      <c r="A39" s="67"/>
      <c r="B39" s="5" t="s">
        <v>106</v>
      </c>
      <c r="C39" s="5" t="s">
        <v>90</v>
      </c>
      <c r="D39" s="1" t="s">
        <v>109</v>
      </c>
      <c r="E39" s="39">
        <v>157575.9</v>
      </c>
      <c r="F39" s="39">
        <v>157575.9</v>
      </c>
      <c r="G39" s="39">
        <v>157198.79999999999</v>
      </c>
    </row>
    <row r="40" spans="1:7" x14ac:dyDescent="0.2">
      <c r="A40" s="67"/>
      <c r="B40" s="5" t="s">
        <v>106</v>
      </c>
      <c r="C40" s="5" t="s">
        <v>91</v>
      </c>
      <c r="D40" s="1" t="s">
        <v>110</v>
      </c>
      <c r="E40" s="39">
        <v>368298.8</v>
      </c>
      <c r="F40" s="39">
        <v>373626.3</v>
      </c>
      <c r="G40" s="39">
        <v>364043.5</v>
      </c>
    </row>
    <row r="41" spans="1:7" x14ac:dyDescent="0.2">
      <c r="A41" s="67"/>
      <c r="B41" s="5" t="s">
        <v>106</v>
      </c>
      <c r="C41" s="5" t="s">
        <v>95</v>
      </c>
      <c r="D41" s="1" t="s">
        <v>158</v>
      </c>
      <c r="E41" s="39">
        <v>60746</v>
      </c>
      <c r="F41" s="1">
        <v>61095.9</v>
      </c>
      <c r="G41" s="148">
        <v>60891.4</v>
      </c>
    </row>
    <row r="42" spans="1:7" ht="25.5" x14ac:dyDescent="0.2">
      <c r="A42" s="67"/>
      <c r="B42" s="5" t="s">
        <v>106</v>
      </c>
      <c r="C42" s="5" t="s">
        <v>97</v>
      </c>
      <c r="D42" s="129" t="s">
        <v>2</v>
      </c>
      <c r="E42" s="39">
        <v>250</v>
      </c>
      <c r="F42" s="39">
        <v>250</v>
      </c>
      <c r="G42" s="39">
        <v>250</v>
      </c>
    </row>
    <row r="43" spans="1:7" x14ac:dyDescent="0.2">
      <c r="A43" s="67"/>
      <c r="B43" s="5" t="s">
        <v>106</v>
      </c>
      <c r="C43" s="5" t="s">
        <v>106</v>
      </c>
      <c r="D43" s="1" t="s">
        <v>157</v>
      </c>
      <c r="E43" s="39">
        <v>10708.5</v>
      </c>
      <c r="F43" s="1">
        <v>7727.4</v>
      </c>
      <c r="G43" s="148">
        <v>7727.4</v>
      </c>
    </row>
    <row r="44" spans="1:7" x14ac:dyDescent="0.2">
      <c r="A44" s="67"/>
      <c r="B44" s="5" t="s">
        <v>106</v>
      </c>
      <c r="C44" s="5" t="s">
        <v>101</v>
      </c>
      <c r="D44" s="1" t="s">
        <v>111</v>
      </c>
      <c r="E44" s="39">
        <v>12493.3</v>
      </c>
      <c r="F44" s="39">
        <v>12493.3</v>
      </c>
      <c r="G44" s="39">
        <v>12493.3</v>
      </c>
    </row>
    <row r="45" spans="1:7" ht="15.75" x14ac:dyDescent="0.25">
      <c r="A45" s="15">
        <v>6</v>
      </c>
      <c r="B45" s="4" t="s">
        <v>103</v>
      </c>
      <c r="C45" s="3"/>
      <c r="D45" s="10" t="s">
        <v>21</v>
      </c>
      <c r="E45" s="95">
        <f>SUM(E46:E47)</f>
        <v>73592.099999999991</v>
      </c>
      <c r="F45" s="95">
        <f t="shared" ref="F45:G45" si="4">SUM(F46:F47)</f>
        <v>63537</v>
      </c>
      <c r="G45" s="95">
        <f t="shared" si="4"/>
        <v>63537</v>
      </c>
    </row>
    <row r="46" spans="1:7" x14ac:dyDescent="0.2">
      <c r="A46" s="67"/>
      <c r="B46" s="5" t="s">
        <v>103</v>
      </c>
      <c r="C46" s="5" t="s">
        <v>90</v>
      </c>
      <c r="D46" s="1" t="s">
        <v>108</v>
      </c>
      <c r="E46" s="39">
        <v>69875.199999999997</v>
      </c>
      <c r="F46" s="1">
        <v>60386.6</v>
      </c>
      <c r="G46" s="148">
        <v>60386.6</v>
      </c>
    </row>
    <row r="47" spans="1:7" ht="25.5" x14ac:dyDescent="0.2">
      <c r="A47" s="67"/>
      <c r="B47" s="5" t="s">
        <v>103</v>
      </c>
      <c r="C47" s="5" t="s">
        <v>96</v>
      </c>
      <c r="D47" s="129" t="s">
        <v>7</v>
      </c>
      <c r="E47" s="39">
        <v>3716.9</v>
      </c>
      <c r="F47" s="39">
        <v>3150.4</v>
      </c>
      <c r="G47" s="39">
        <v>3150.4</v>
      </c>
    </row>
    <row r="48" spans="1:7" ht="15.75" x14ac:dyDescent="0.25">
      <c r="A48" s="15">
        <v>7</v>
      </c>
      <c r="B48" s="4" t="s">
        <v>112</v>
      </c>
      <c r="C48" s="3"/>
      <c r="D48" s="10" t="s">
        <v>113</v>
      </c>
      <c r="E48" s="95">
        <f>SUM(E49:E51)</f>
        <v>42406.5</v>
      </c>
      <c r="F48" s="95">
        <f t="shared" ref="F48:G48" si="5">SUM(F49:F51)</f>
        <v>24743.5</v>
      </c>
      <c r="G48" s="95">
        <f t="shared" si="5"/>
        <v>28190.6</v>
      </c>
    </row>
    <row r="49" spans="1:7" x14ac:dyDescent="0.2">
      <c r="A49" s="67"/>
      <c r="B49" s="5" t="s">
        <v>112</v>
      </c>
      <c r="C49" s="5" t="s">
        <v>90</v>
      </c>
      <c r="D49" s="1" t="s">
        <v>114</v>
      </c>
      <c r="E49" s="39">
        <v>1585.3</v>
      </c>
      <c r="F49" s="39">
        <v>1585.3</v>
      </c>
      <c r="G49" s="39">
        <v>1585.3</v>
      </c>
    </row>
    <row r="50" spans="1:7" x14ac:dyDescent="0.2">
      <c r="A50" s="67"/>
      <c r="B50" s="5" t="s">
        <v>112</v>
      </c>
      <c r="C50" s="5" t="s">
        <v>95</v>
      </c>
      <c r="D50" s="1" t="s">
        <v>118</v>
      </c>
      <c r="E50" s="39">
        <v>1840</v>
      </c>
      <c r="F50" s="39">
        <v>1790</v>
      </c>
      <c r="G50" s="39">
        <v>1790</v>
      </c>
    </row>
    <row r="51" spans="1:7" x14ac:dyDescent="0.2">
      <c r="A51" s="67"/>
      <c r="B51" s="5" t="s">
        <v>112</v>
      </c>
      <c r="C51" s="5" t="s">
        <v>96</v>
      </c>
      <c r="D51" s="1" t="s">
        <v>14</v>
      </c>
      <c r="E51" s="39">
        <v>38981.199999999997</v>
      </c>
      <c r="F51" s="39">
        <v>21368.2</v>
      </c>
      <c r="G51" s="39">
        <v>24815.3</v>
      </c>
    </row>
    <row r="52" spans="1:7" ht="15.75" x14ac:dyDescent="0.25">
      <c r="A52" s="15">
        <v>8</v>
      </c>
      <c r="B52" s="4" t="s">
        <v>104</v>
      </c>
      <c r="C52" s="5"/>
      <c r="D52" s="10" t="s">
        <v>125</v>
      </c>
      <c r="E52" s="95">
        <f>SUM(E53:E53)</f>
        <v>684.3</v>
      </c>
      <c r="F52" s="95">
        <f t="shared" ref="F52:G52" si="6">SUM(F53:F53)</f>
        <v>496.3</v>
      </c>
      <c r="G52" s="95">
        <f t="shared" si="6"/>
        <v>496.3</v>
      </c>
    </row>
    <row r="53" spans="1:7" x14ac:dyDescent="0.2">
      <c r="A53" s="67"/>
      <c r="B53" s="5" t="s">
        <v>104</v>
      </c>
      <c r="C53" s="5" t="s">
        <v>91</v>
      </c>
      <c r="D53" s="129" t="s">
        <v>6</v>
      </c>
      <c r="E53" s="39">
        <v>684.3</v>
      </c>
      <c r="F53" s="39">
        <v>496.3</v>
      </c>
      <c r="G53" s="39">
        <v>496.3</v>
      </c>
    </row>
    <row r="54" spans="1:7" ht="15.75" x14ac:dyDescent="0.25">
      <c r="A54" s="15">
        <v>9</v>
      </c>
      <c r="B54" s="4" t="s">
        <v>124</v>
      </c>
      <c r="C54" s="5"/>
      <c r="D54" s="10" t="s">
        <v>8</v>
      </c>
      <c r="E54" s="95">
        <f>SUM(E55:E55)</f>
        <v>3807.6</v>
      </c>
      <c r="F54" s="95">
        <f t="shared" ref="F54:G54" si="7">SUM(F55:F55)</f>
        <v>3507.6</v>
      </c>
      <c r="G54" s="95">
        <f t="shared" si="7"/>
        <v>3507.6</v>
      </c>
    </row>
    <row r="55" spans="1:7" ht="25.5" x14ac:dyDescent="0.2">
      <c r="A55" s="67"/>
      <c r="B55" s="5" t="s">
        <v>124</v>
      </c>
      <c r="C55" s="5" t="s">
        <v>96</v>
      </c>
      <c r="D55" s="100" t="s">
        <v>15</v>
      </c>
      <c r="E55" s="39">
        <v>3807.6</v>
      </c>
      <c r="F55" s="39">
        <v>3507.6</v>
      </c>
      <c r="G55" s="39">
        <v>3507.6</v>
      </c>
    </row>
    <row r="56" spans="1:7" ht="31.5" x14ac:dyDescent="0.25">
      <c r="A56" s="15">
        <v>10</v>
      </c>
      <c r="B56" s="4" t="s">
        <v>9</v>
      </c>
      <c r="C56" s="5"/>
      <c r="D56" s="10" t="s">
        <v>743</v>
      </c>
      <c r="E56" s="95">
        <f>SUM(E57:E57)</f>
        <v>25</v>
      </c>
      <c r="F56" s="95">
        <f t="shared" ref="F56:G56" si="8">SUM(F57:F57)</f>
        <v>25</v>
      </c>
      <c r="G56" s="95">
        <f t="shared" si="8"/>
        <v>0</v>
      </c>
    </row>
    <row r="57" spans="1:7" ht="25.5" x14ac:dyDescent="0.2">
      <c r="A57" s="67"/>
      <c r="B57" s="224">
        <v>13</v>
      </c>
      <c r="C57" s="5" t="s">
        <v>90</v>
      </c>
      <c r="D57" s="223" t="s">
        <v>744</v>
      </c>
      <c r="E57" s="39">
        <v>25</v>
      </c>
      <c r="F57" s="39">
        <v>25</v>
      </c>
      <c r="G57" s="39">
        <v>0</v>
      </c>
    </row>
    <row r="59" spans="1:7" s="19" customFormat="1" x14ac:dyDescent="0.2">
      <c r="B59" s="19" t="s">
        <v>81</v>
      </c>
    </row>
  </sheetData>
  <mergeCells count="8">
    <mergeCell ref="A8:G8"/>
    <mergeCell ref="A11:A13"/>
    <mergeCell ref="B11:B13"/>
    <mergeCell ref="C11:C13"/>
    <mergeCell ref="D11:D13"/>
    <mergeCell ref="E11:G11"/>
    <mergeCell ref="E12:E13"/>
    <mergeCell ref="F12:G12"/>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0"/>
  <sheetViews>
    <sheetView zoomScaleNormal="100" workbookViewId="0">
      <selection activeCell="F548" sqref="F548"/>
    </sheetView>
  </sheetViews>
  <sheetFormatPr defaultColWidth="9.140625" defaultRowHeight="12.75" x14ac:dyDescent="0.2"/>
  <cols>
    <col min="1" max="1" width="2.5703125" style="93" customWidth="1"/>
    <col min="2" max="2" width="2.42578125" style="93" customWidth="1"/>
    <col min="3" max="3" width="11.5703125" style="93" customWidth="1"/>
    <col min="4" max="4" width="3.28515625" style="93" customWidth="1"/>
    <col min="5" max="5" width="35.28515625" style="93" customWidth="1"/>
    <col min="6" max="6" width="11.28515625" style="93" customWidth="1"/>
    <col min="7" max="7" width="11.140625" style="93" customWidth="1"/>
    <col min="8" max="8" width="10.85546875" style="93" customWidth="1"/>
    <col min="9" max="16384" width="9.140625" style="93"/>
  </cols>
  <sheetData>
    <row r="1" spans="1:8" x14ac:dyDescent="0.2">
      <c r="E1" s="87" t="s">
        <v>644</v>
      </c>
      <c r="F1" s="87"/>
      <c r="G1" s="88"/>
      <c r="H1" s="88"/>
    </row>
    <row r="2" spans="1:8" x14ac:dyDescent="0.2">
      <c r="E2" s="87" t="s">
        <v>390</v>
      </c>
      <c r="F2" s="87"/>
      <c r="G2" s="88"/>
      <c r="H2" s="88"/>
    </row>
    <row r="3" spans="1:8" x14ac:dyDescent="0.2">
      <c r="E3" s="87" t="s">
        <v>812</v>
      </c>
      <c r="F3" s="87"/>
      <c r="G3" s="88"/>
      <c r="H3" s="88"/>
    </row>
    <row r="4" spans="1:8" x14ac:dyDescent="0.2">
      <c r="E4" s="87" t="s">
        <v>145</v>
      </c>
      <c r="F4" s="87"/>
      <c r="G4" s="88"/>
      <c r="H4" s="88"/>
    </row>
    <row r="5" spans="1:8" x14ac:dyDescent="0.2">
      <c r="E5" s="87" t="s">
        <v>705</v>
      </c>
      <c r="F5" s="87"/>
      <c r="G5" s="88"/>
      <c r="H5" s="88"/>
    </row>
    <row r="6" spans="1:8" x14ac:dyDescent="0.2">
      <c r="E6" s="87"/>
      <c r="F6" s="87"/>
      <c r="G6" s="88"/>
      <c r="H6" s="88"/>
    </row>
    <row r="7" spans="1:8" x14ac:dyDescent="0.2">
      <c r="E7" s="87"/>
      <c r="F7" s="87"/>
      <c r="G7" s="88"/>
      <c r="H7" s="88"/>
    </row>
    <row r="8" spans="1:8" ht="75" customHeight="1" x14ac:dyDescent="0.2">
      <c r="A8" s="256" t="s">
        <v>806</v>
      </c>
      <c r="B8" s="275"/>
      <c r="C8" s="275"/>
      <c r="D8" s="275"/>
      <c r="E8" s="275"/>
      <c r="F8" s="275"/>
      <c r="G8" s="276"/>
      <c r="H8" s="276"/>
    </row>
    <row r="10" spans="1:8" x14ac:dyDescent="0.2">
      <c r="F10" s="6"/>
    </row>
    <row r="11" spans="1:8" x14ac:dyDescent="0.2">
      <c r="A11" s="262" t="s">
        <v>119</v>
      </c>
      <c r="B11" s="262" t="s">
        <v>120</v>
      </c>
      <c r="C11" s="262" t="s">
        <v>121</v>
      </c>
      <c r="D11" s="262" t="s">
        <v>115</v>
      </c>
      <c r="E11" s="262" t="s">
        <v>92</v>
      </c>
      <c r="F11" s="268" t="s">
        <v>29</v>
      </c>
      <c r="G11" s="255"/>
      <c r="H11" s="255"/>
    </row>
    <row r="12" spans="1:8" x14ac:dyDescent="0.2">
      <c r="A12" s="263"/>
      <c r="B12" s="263"/>
      <c r="C12" s="263"/>
      <c r="D12" s="263"/>
      <c r="E12" s="263"/>
      <c r="F12" s="272" t="s">
        <v>413</v>
      </c>
      <c r="G12" s="255" t="s">
        <v>142</v>
      </c>
      <c r="H12" s="255"/>
    </row>
    <row r="13" spans="1:8" x14ac:dyDescent="0.2">
      <c r="A13" s="264"/>
      <c r="B13" s="264"/>
      <c r="C13" s="264"/>
      <c r="D13" s="264"/>
      <c r="E13" s="264"/>
      <c r="F13" s="274"/>
      <c r="G13" s="1" t="s">
        <v>514</v>
      </c>
      <c r="H13" s="1" t="s">
        <v>706</v>
      </c>
    </row>
    <row r="14" spans="1:8" x14ac:dyDescent="0.2">
      <c r="A14" s="2">
        <v>1</v>
      </c>
      <c r="B14" s="2">
        <v>2</v>
      </c>
      <c r="C14" s="2">
        <v>3</v>
      </c>
      <c r="D14" s="2">
        <v>4</v>
      </c>
      <c r="E14" s="2">
        <v>5</v>
      </c>
      <c r="F14" s="2">
        <v>6</v>
      </c>
      <c r="G14" s="2">
        <v>7</v>
      </c>
      <c r="H14" s="2">
        <v>8</v>
      </c>
    </row>
    <row r="15" spans="1:8" ht="18" x14ac:dyDescent="0.25">
      <c r="A15" s="12"/>
      <c r="B15" s="12"/>
      <c r="C15" s="12"/>
      <c r="D15" s="12"/>
      <c r="E15" s="9" t="s">
        <v>94</v>
      </c>
      <c r="F15" s="59">
        <f>F16+F89+F133+F236+F360+F497+F538+F569+F580+F596</f>
        <v>1114795.9000000001</v>
      </c>
      <c r="G15" s="59">
        <f>G16+G89+G133+G236+G360+G497+G538+G569+G580+G596</f>
        <v>1012957.5000000001</v>
      </c>
      <c r="H15" s="59">
        <f>H16+H89+H133+H236+H360+H497+H538+H569+H580+H596</f>
        <v>1029832.4</v>
      </c>
    </row>
    <row r="16" spans="1:8" ht="31.5" x14ac:dyDescent="0.25">
      <c r="A16" s="4" t="s">
        <v>90</v>
      </c>
      <c r="B16" s="11"/>
      <c r="C16" s="11"/>
      <c r="D16" s="11"/>
      <c r="E16" s="10" t="s">
        <v>93</v>
      </c>
      <c r="F16" s="95">
        <f>F17+F22+F29+F40+F45+F55+F60</f>
        <v>112972.8</v>
      </c>
      <c r="G16" s="95">
        <f>G17+G22+G29+G40+G45+G55+G60</f>
        <v>109529.20000000001</v>
      </c>
      <c r="H16" s="95">
        <f>H17+H22+H29+H40+H45+H55+H60</f>
        <v>108094.6</v>
      </c>
    </row>
    <row r="17" spans="1:8" ht="51" x14ac:dyDescent="0.2">
      <c r="A17" s="30" t="s">
        <v>90</v>
      </c>
      <c r="B17" s="30" t="s">
        <v>91</v>
      </c>
      <c r="C17" s="30"/>
      <c r="D17" s="30"/>
      <c r="E17" s="46" t="s">
        <v>18</v>
      </c>
      <c r="F17" s="40">
        <f t="shared" ref="F17:H20" si="0">F18</f>
        <v>1598.4</v>
      </c>
      <c r="G17" s="40">
        <f t="shared" si="0"/>
        <v>1598.4</v>
      </c>
      <c r="H17" s="40">
        <f t="shared" si="0"/>
        <v>1598.4</v>
      </c>
    </row>
    <row r="18" spans="1:8" ht="25.5" x14ac:dyDescent="0.2">
      <c r="A18" s="16" t="s">
        <v>90</v>
      </c>
      <c r="B18" s="16" t="s">
        <v>91</v>
      </c>
      <c r="C18" s="80">
        <v>9900000000</v>
      </c>
      <c r="D18" s="16"/>
      <c r="E18" s="55" t="s">
        <v>146</v>
      </c>
      <c r="F18" s="41">
        <f t="shared" si="0"/>
        <v>1598.4</v>
      </c>
      <c r="G18" s="41">
        <f t="shared" si="0"/>
        <v>1598.4</v>
      </c>
      <c r="H18" s="41">
        <f t="shared" si="0"/>
        <v>1598.4</v>
      </c>
    </row>
    <row r="19" spans="1:8" ht="38.25" x14ac:dyDescent="0.2">
      <c r="A19" s="16" t="s">
        <v>90</v>
      </c>
      <c r="B19" s="16" t="s">
        <v>91</v>
      </c>
      <c r="C19" s="80">
        <v>9980000000</v>
      </c>
      <c r="D19" s="16"/>
      <c r="E19" s="54" t="s">
        <v>31</v>
      </c>
      <c r="F19" s="41">
        <f t="shared" si="0"/>
        <v>1598.4</v>
      </c>
      <c r="G19" s="41">
        <f t="shared" si="0"/>
        <v>1598.4</v>
      </c>
      <c r="H19" s="41">
        <f t="shared" si="0"/>
        <v>1598.4</v>
      </c>
    </row>
    <row r="20" spans="1:8" x14ac:dyDescent="0.2">
      <c r="A20" s="16" t="s">
        <v>90</v>
      </c>
      <c r="B20" s="16" t="s">
        <v>91</v>
      </c>
      <c r="C20" s="80">
        <v>9980022100</v>
      </c>
      <c r="D20" s="16"/>
      <c r="E20" s="103" t="s">
        <v>116</v>
      </c>
      <c r="F20" s="39">
        <f t="shared" si="0"/>
        <v>1598.4</v>
      </c>
      <c r="G20" s="39">
        <f t="shared" si="0"/>
        <v>1598.4</v>
      </c>
      <c r="H20" s="39">
        <f t="shared" si="0"/>
        <v>1598.4</v>
      </c>
    </row>
    <row r="21" spans="1:8" ht="38.25" x14ac:dyDescent="0.2">
      <c r="A21" s="16" t="s">
        <v>90</v>
      </c>
      <c r="B21" s="16" t="s">
        <v>91</v>
      </c>
      <c r="C21" s="80">
        <v>9980022100</v>
      </c>
      <c r="D21" s="16" t="s">
        <v>64</v>
      </c>
      <c r="E21" s="129" t="s">
        <v>80</v>
      </c>
      <c r="F21" s="39">
        <f>1717-118.6</f>
        <v>1598.4</v>
      </c>
      <c r="G21" s="39">
        <f t="shared" ref="G21:H21" si="1">1717-118.6</f>
        <v>1598.4</v>
      </c>
      <c r="H21" s="39">
        <f t="shared" si="1"/>
        <v>1598.4</v>
      </c>
    </row>
    <row r="22" spans="1:8" ht="64.5" x14ac:dyDescent="0.25">
      <c r="A22" s="30" t="s">
        <v>90</v>
      </c>
      <c r="B22" s="30" t="s">
        <v>95</v>
      </c>
      <c r="C22" s="31"/>
      <c r="D22" s="31"/>
      <c r="E22" s="48" t="s">
        <v>129</v>
      </c>
      <c r="F22" s="43">
        <f>F23</f>
        <v>3828.8</v>
      </c>
      <c r="G22" s="43">
        <f>G23</f>
        <v>3828.8</v>
      </c>
      <c r="H22" s="43">
        <f>H23</f>
        <v>3828.8</v>
      </c>
    </row>
    <row r="23" spans="1:8" ht="38.25" x14ac:dyDescent="0.2">
      <c r="A23" s="16" t="s">
        <v>90</v>
      </c>
      <c r="B23" s="16" t="s">
        <v>95</v>
      </c>
      <c r="C23" s="80">
        <v>9990000000</v>
      </c>
      <c r="D23" s="16"/>
      <c r="E23" s="54" t="s">
        <v>30</v>
      </c>
      <c r="F23" s="41">
        <f>F24+F26</f>
        <v>3828.8</v>
      </c>
      <c r="G23" s="41">
        <f>G24+G26</f>
        <v>3828.8</v>
      </c>
      <c r="H23" s="41">
        <f>H24+H26</f>
        <v>3828.8</v>
      </c>
    </row>
    <row r="24" spans="1:8" x14ac:dyDescent="0.2">
      <c r="A24" s="16" t="s">
        <v>90</v>
      </c>
      <c r="B24" s="16" t="s">
        <v>95</v>
      </c>
      <c r="C24" s="80">
        <v>9990022400</v>
      </c>
      <c r="D24" s="16"/>
      <c r="E24" s="101" t="s">
        <v>141</v>
      </c>
      <c r="F24" s="41">
        <f>F25</f>
        <v>1365.9</v>
      </c>
      <c r="G24" s="41">
        <f>G25</f>
        <v>1365.9</v>
      </c>
      <c r="H24" s="41">
        <f>H25</f>
        <v>1365.9</v>
      </c>
    </row>
    <row r="25" spans="1:8" ht="38.25" x14ac:dyDescent="0.2">
      <c r="A25" s="16" t="s">
        <v>90</v>
      </c>
      <c r="B25" s="16" t="s">
        <v>95</v>
      </c>
      <c r="C25" s="80">
        <v>9990022400</v>
      </c>
      <c r="D25" s="16" t="s">
        <v>64</v>
      </c>
      <c r="E25" s="55" t="s">
        <v>65</v>
      </c>
      <c r="F25" s="39">
        <v>1365.9</v>
      </c>
      <c r="G25" s="39">
        <v>1365.9</v>
      </c>
      <c r="H25" s="39">
        <v>1365.9</v>
      </c>
    </row>
    <row r="26" spans="1:8" ht="23.25" customHeight="1" x14ac:dyDescent="0.2">
      <c r="A26" s="16" t="s">
        <v>90</v>
      </c>
      <c r="B26" s="16" t="s">
        <v>95</v>
      </c>
      <c r="C26" s="80">
        <v>9990022500</v>
      </c>
      <c r="D26" s="21"/>
      <c r="E26" s="103" t="s">
        <v>703</v>
      </c>
      <c r="F26" s="41">
        <f>SUM(F27:F28)</f>
        <v>2462.9</v>
      </c>
      <c r="G26" s="41">
        <f>SUM(G27:G28)</f>
        <v>2462.9</v>
      </c>
      <c r="H26" s="41">
        <f>SUM(H27:H28)</f>
        <v>2462.9</v>
      </c>
    </row>
    <row r="27" spans="1:8" ht="38.25" x14ac:dyDescent="0.2">
      <c r="A27" s="16" t="s">
        <v>90</v>
      </c>
      <c r="B27" s="16" t="s">
        <v>95</v>
      </c>
      <c r="C27" s="80">
        <v>9990022500</v>
      </c>
      <c r="D27" s="16" t="s">
        <v>64</v>
      </c>
      <c r="E27" s="55" t="s">
        <v>65</v>
      </c>
      <c r="F27" s="39">
        <v>2356.8000000000002</v>
      </c>
      <c r="G27" s="39">
        <v>2356.8000000000002</v>
      </c>
      <c r="H27" s="39">
        <v>2356.8000000000002</v>
      </c>
    </row>
    <row r="28" spans="1:8" ht="38.25" x14ac:dyDescent="0.2">
      <c r="A28" s="16" t="s">
        <v>90</v>
      </c>
      <c r="B28" s="16" t="s">
        <v>95</v>
      </c>
      <c r="C28" s="80">
        <v>9990022500</v>
      </c>
      <c r="D28" s="84" t="s">
        <v>216</v>
      </c>
      <c r="E28" s="101" t="s">
        <v>217</v>
      </c>
      <c r="F28" s="39">
        <v>106.1</v>
      </c>
      <c r="G28" s="39">
        <v>106.1</v>
      </c>
      <c r="H28" s="39">
        <v>106.1</v>
      </c>
    </row>
    <row r="29" spans="1:8" s="32" customFormat="1" ht="76.5" x14ac:dyDescent="0.2">
      <c r="A29" s="30" t="s">
        <v>90</v>
      </c>
      <c r="B29" s="30" t="s">
        <v>96</v>
      </c>
      <c r="C29" s="30"/>
      <c r="D29" s="30"/>
      <c r="E29" s="46" t="s">
        <v>126</v>
      </c>
      <c r="F29" s="40">
        <f>F30</f>
        <v>48298.400000000001</v>
      </c>
      <c r="G29" s="40">
        <f>G30</f>
        <v>48301.9</v>
      </c>
      <c r="H29" s="40">
        <f>H30</f>
        <v>48305.5</v>
      </c>
    </row>
    <row r="30" spans="1:8" ht="25.5" x14ac:dyDescent="0.2">
      <c r="A30" s="16" t="s">
        <v>90</v>
      </c>
      <c r="B30" s="16" t="s">
        <v>96</v>
      </c>
      <c r="C30" s="80">
        <v>9900000000</v>
      </c>
      <c r="D30" s="16"/>
      <c r="E30" s="55" t="s">
        <v>146</v>
      </c>
      <c r="F30" s="39">
        <f>F31+F35</f>
        <v>48298.400000000001</v>
      </c>
      <c r="G30" s="39">
        <f>G31+G35</f>
        <v>48301.9</v>
      </c>
      <c r="H30" s="39">
        <f>H31+H35</f>
        <v>48305.5</v>
      </c>
    </row>
    <row r="31" spans="1:8" ht="25.5" x14ac:dyDescent="0.2">
      <c r="A31" s="16" t="s">
        <v>90</v>
      </c>
      <c r="B31" s="16" t="s">
        <v>96</v>
      </c>
      <c r="C31" s="80">
        <v>9930000000</v>
      </c>
      <c r="D31" s="16"/>
      <c r="E31" s="22" t="s">
        <v>42</v>
      </c>
      <c r="F31" s="39">
        <f>F32</f>
        <v>422.6</v>
      </c>
      <c r="G31" s="39">
        <f>G32</f>
        <v>426.1</v>
      </c>
      <c r="H31" s="39">
        <f>H32</f>
        <v>429.7</v>
      </c>
    </row>
    <row r="32" spans="1:8" ht="62.25" customHeight="1" x14ac:dyDescent="0.2">
      <c r="A32" s="16" t="s">
        <v>90</v>
      </c>
      <c r="B32" s="16" t="s">
        <v>96</v>
      </c>
      <c r="C32" s="80">
        <v>9930010510</v>
      </c>
      <c r="D32" s="16"/>
      <c r="E32" s="22" t="s">
        <v>16</v>
      </c>
      <c r="F32" s="39">
        <f>F33+F34</f>
        <v>422.6</v>
      </c>
      <c r="G32" s="39">
        <f>G33+G34</f>
        <v>426.1</v>
      </c>
      <c r="H32" s="39">
        <f>H33+H34</f>
        <v>429.7</v>
      </c>
    </row>
    <row r="33" spans="1:8" ht="38.25" x14ac:dyDescent="0.2">
      <c r="A33" s="16" t="s">
        <v>90</v>
      </c>
      <c r="B33" s="16" t="s">
        <v>96</v>
      </c>
      <c r="C33" s="80">
        <v>9930010510</v>
      </c>
      <c r="D33" s="16" t="s">
        <v>64</v>
      </c>
      <c r="E33" s="106" t="s">
        <v>65</v>
      </c>
      <c r="F33" s="39">
        <v>397.3</v>
      </c>
      <c r="G33" s="39">
        <v>397.3</v>
      </c>
      <c r="H33" s="39">
        <v>397.3</v>
      </c>
    </row>
    <row r="34" spans="1:8" ht="38.25" x14ac:dyDescent="0.2">
      <c r="A34" s="16" t="s">
        <v>90</v>
      </c>
      <c r="B34" s="16" t="s">
        <v>96</v>
      </c>
      <c r="C34" s="80">
        <v>9930010510</v>
      </c>
      <c r="D34" s="84" t="s">
        <v>216</v>
      </c>
      <c r="E34" s="101" t="s">
        <v>217</v>
      </c>
      <c r="F34" s="39">
        <v>25.3</v>
      </c>
      <c r="G34" s="39">
        <v>28.8</v>
      </c>
      <c r="H34" s="39">
        <v>32.4</v>
      </c>
    </row>
    <row r="35" spans="1:8" ht="38.25" x14ac:dyDescent="0.2">
      <c r="A35" s="16" t="s">
        <v>90</v>
      </c>
      <c r="B35" s="16" t="s">
        <v>96</v>
      </c>
      <c r="C35" s="80">
        <v>9980000000</v>
      </c>
      <c r="D35" s="16"/>
      <c r="E35" s="54" t="s">
        <v>31</v>
      </c>
      <c r="F35" s="39">
        <f>F36</f>
        <v>47875.8</v>
      </c>
      <c r="G35" s="39">
        <f>G36</f>
        <v>47875.8</v>
      </c>
      <c r="H35" s="39">
        <f>H36</f>
        <v>47875.8</v>
      </c>
    </row>
    <row r="36" spans="1:8" x14ac:dyDescent="0.2">
      <c r="A36" s="16" t="s">
        <v>90</v>
      </c>
      <c r="B36" s="16" t="s">
        <v>96</v>
      </c>
      <c r="C36" s="188">
        <v>9980022200</v>
      </c>
      <c r="D36" s="21"/>
      <c r="E36" s="103" t="s">
        <v>117</v>
      </c>
      <c r="F36" s="39">
        <f>SUM(F37:F39)</f>
        <v>47875.8</v>
      </c>
      <c r="G36" s="39">
        <f>SUM(G37:G39)</f>
        <v>47875.8</v>
      </c>
      <c r="H36" s="39">
        <f>SUM(H37:H39)</f>
        <v>47875.8</v>
      </c>
    </row>
    <row r="37" spans="1:8" ht="38.25" x14ac:dyDescent="0.2">
      <c r="A37" s="16" t="s">
        <v>90</v>
      </c>
      <c r="B37" s="16" t="s">
        <v>96</v>
      </c>
      <c r="C37" s="188">
        <v>9980022200</v>
      </c>
      <c r="D37" s="16" t="s">
        <v>64</v>
      </c>
      <c r="E37" s="55" t="s">
        <v>65</v>
      </c>
      <c r="F37" s="39">
        <v>44902</v>
      </c>
      <c r="G37" s="39">
        <v>44902</v>
      </c>
      <c r="H37" s="39">
        <v>44902</v>
      </c>
    </row>
    <row r="38" spans="1:8" ht="38.25" x14ac:dyDescent="0.2">
      <c r="A38" s="16" t="s">
        <v>90</v>
      </c>
      <c r="B38" s="16" t="s">
        <v>96</v>
      </c>
      <c r="C38" s="188">
        <v>9980022200</v>
      </c>
      <c r="D38" s="84" t="s">
        <v>216</v>
      </c>
      <c r="E38" s="101" t="s">
        <v>217</v>
      </c>
      <c r="F38" s="39">
        <v>2929.4</v>
      </c>
      <c r="G38" s="39">
        <v>2929.4</v>
      </c>
      <c r="H38" s="39">
        <v>2929.4</v>
      </c>
    </row>
    <row r="39" spans="1:8" ht="25.5" x14ac:dyDescent="0.2">
      <c r="A39" s="16" t="s">
        <v>90</v>
      </c>
      <c r="B39" s="16" t="s">
        <v>96</v>
      </c>
      <c r="C39" s="188">
        <v>9980022200</v>
      </c>
      <c r="D39" s="84" t="s">
        <v>133</v>
      </c>
      <c r="E39" s="101" t="s">
        <v>134</v>
      </c>
      <c r="F39" s="41">
        <v>44.4</v>
      </c>
      <c r="G39" s="41">
        <v>44.4</v>
      </c>
      <c r="H39" s="41">
        <v>44.4</v>
      </c>
    </row>
    <row r="40" spans="1:8" ht="14.25" x14ac:dyDescent="0.2">
      <c r="A40" s="35" t="s">
        <v>90</v>
      </c>
      <c r="B40" s="35" t="s">
        <v>97</v>
      </c>
      <c r="C40" s="35"/>
      <c r="D40" s="35"/>
      <c r="E40" s="46" t="s">
        <v>297</v>
      </c>
      <c r="F40" s="42">
        <f>SUM(F41)</f>
        <v>2.1</v>
      </c>
      <c r="G40" s="42">
        <f>SUM(G41)</f>
        <v>2.2999999999999998</v>
      </c>
      <c r="H40" s="42">
        <f>SUM(H41)</f>
        <v>2</v>
      </c>
    </row>
    <row r="41" spans="1:8" ht="25.5" x14ac:dyDescent="0.2">
      <c r="A41" s="16" t="s">
        <v>90</v>
      </c>
      <c r="B41" s="84" t="s">
        <v>97</v>
      </c>
      <c r="C41" s="80">
        <v>9900000000</v>
      </c>
      <c r="D41" s="16"/>
      <c r="E41" s="55" t="s">
        <v>147</v>
      </c>
      <c r="F41" s="39">
        <f t="shared" ref="F41:H43" si="2">F42</f>
        <v>2.1</v>
      </c>
      <c r="G41" s="39">
        <f t="shared" si="2"/>
        <v>2.2999999999999998</v>
      </c>
      <c r="H41" s="39">
        <f t="shared" si="2"/>
        <v>2</v>
      </c>
    </row>
    <row r="42" spans="1:8" ht="25.5" x14ac:dyDescent="0.2">
      <c r="A42" s="16" t="s">
        <v>90</v>
      </c>
      <c r="B42" s="84" t="s">
        <v>97</v>
      </c>
      <c r="C42" s="80">
        <v>9930000000</v>
      </c>
      <c r="D42" s="16"/>
      <c r="E42" s="22" t="s">
        <v>42</v>
      </c>
      <c r="F42" s="39">
        <f t="shared" si="2"/>
        <v>2.1</v>
      </c>
      <c r="G42" s="39">
        <f t="shared" si="2"/>
        <v>2.2999999999999998</v>
      </c>
      <c r="H42" s="39">
        <f t="shared" si="2"/>
        <v>2</v>
      </c>
    </row>
    <row r="43" spans="1:8" ht="63.75" x14ac:dyDescent="0.2">
      <c r="A43" s="16" t="s">
        <v>90</v>
      </c>
      <c r="B43" s="84" t="s">
        <v>97</v>
      </c>
      <c r="C43" s="80">
        <v>9930051200</v>
      </c>
      <c r="D43" s="16"/>
      <c r="E43" s="54" t="s">
        <v>290</v>
      </c>
      <c r="F43" s="116">
        <f t="shared" si="2"/>
        <v>2.1</v>
      </c>
      <c r="G43" s="39">
        <f t="shared" si="2"/>
        <v>2.2999999999999998</v>
      </c>
      <c r="H43" s="39">
        <f t="shared" si="2"/>
        <v>2</v>
      </c>
    </row>
    <row r="44" spans="1:8" ht="38.25" x14ac:dyDescent="0.2">
      <c r="A44" s="16" t="s">
        <v>90</v>
      </c>
      <c r="B44" s="84" t="s">
        <v>97</v>
      </c>
      <c r="C44" s="80">
        <v>9930051200</v>
      </c>
      <c r="D44" s="84" t="s">
        <v>216</v>
      </c>
      <c r="E44" s="101" t="s">
        <v>217</v>
      </c>
      <c r="F44" s="116">
        <v>2.1</v>
      </c>
      <c r="G44" s="116">
        <v>2.2999999999999998</v>
      </c>
      <c r="H44" s="116">
        <v>2</v>
      </c>
    </row>
    <row r="45" spans="1:8" s="37" customFormat="1" ht="63.75" x14ac:dyDescent="0.2">
      <c r="A45" s="35" t="s">
        <v>90</v>
      </c>
      <c r="B45" s="35" t="s">
        <v>98</v>
      </c>
      <c r="C45" s="35"/>
      <c r="D45" s="35"/>
      <c r="E45" s="46" t="s">
        <v>127</v>
      </c>
      <c r="F45" s="42">
        <f>SUM(F46)</f>
        <v>11544.9</v>
      </c>
      <c r="G45" s="42">
        <f>SUM(G46)</f>
        <v>11544.9</v>
      </c>
      <c r="H45" s="42">
        <f>SUM(H46)</f>
        <v>11544.9</v>
      </c>
    </row>
    <row r="46" spans="1:8" ht="25.5" x14ac:dyDescent="0.2">
      <c r="A46" s="16" t="s">
        <v>90</v>
      </c>
      <c r="B46" s="16" t="s">
        <v>98</v>
      </c>
      <c r="C46" s="80">
        <v>9900000000</v>
      </c>
      <c r="D46" s="16"/>
      <c r="E46" s="55" t="s">
        <v>146</v>
      </c>
      <c r="F46" s="39">
        <f>F47+F51</f>
        <v>11544.9</v>
      </c>
      <c r="G46" s="39">
        <f>G47+G51</f>
        <v>11544.9</v>
      </c>
      <c r="H46" s="39">
        <f>H47+H51</f>
        <v>11544.9</v>
      </c>
    </row>
    <row r="47" spans="1:8" ht="38.25" x14ac:dyDescent="0.2">
      <c r="A47" s="16" t="s">
        <v>90</v>
      </c>
      <c r="B47" s="16" t="s">
        <v>98</v>
      </c>
      <c r="C47" s="80">
        <v>9980000000</v>
      </c>
      <c r="D47" s="16"/>
      <c r="E47" s="54" t="s">
        <v>31</v>
      </c>
      <c r="F47" s="39">
        <f>F48</f>
        <v>9873</v>
      </c>
      <c r="G47" s="39">
        <f>G48</f>
        <v>9873</v>
      </c>
      <c r="H47" s="39">
        <f>H48</f>
        <v>9873</v>
      </c>
    </row>
    <row r="48" spans="1:8" x14ac:dyDescent="0.2">
      <c r="A48" s="16" t="s">
        <v>90</v>
      </c>
      <c r="B48" s="16" t="s">
        <v>98</v>
      </c>
      <c r="C48" s="188">
        <v>9980022200</v>
      </c>
      <c r="D48" s="21"/>
      <c r="E48" s="103" t="s">
        <v>117</v>
      </c>
      <c r="F48" s="39">
        <f>SUM(F49:F50)</f>
        <v>9873</v>
      </c>
      <c r="G48" s="39">
        <f>SUM(G49:G50)</f>
        <v>9873</v>
      </c>
      <c r="H48" s="39">
        <f>SUM(H49:H50)</f>
        <v>9873</v>
      </c>
    </row>
    <row r="49" spans="1:8" ht="38.25" x14ac:dyDescent="0.2">
      <c r="A49" s="16" t="s">
        <v>90</v>
      </c>
      <c r="B49" s="16" t="s">
        <v>98</v>
      </c>
      <c r="C49" s="188">
        <v>9980022200</v>
      </c>
      <c r="D49" s="16" t="s">
        <v>64</v>
      </c>
      <c r="E49" s="106" t="s">
        <v>65</v>
      </c>
      <c r="F49" s="39">
        <v>9404.1</v>
      </c>
      <c r="G49" s="39">
        <v>9404.1</v>
      </c>
      <c r="H49" s="39">
        <v>9404.1</v>
      </c>
    </row>
    <row r="50" spans="1:8" ht="38.25" x14ac:dyDescent="0.2">
      <c r="A50" s="16" t="s">
        <v>90</v>
      </c>
      <c r="B50" s="16" t="s">
        <v>98</v>
      </c>
      <c r="C50" s="188">
        <v>9980022200</v>
      </c>
      <c r="D50" s="84" t="s">
        <v>216</v>
      </c>
      <c r="E50" s="101" t="s">
        <v>217</v>
      </c>
      <c r="F50" s="39">
        <v>468.9</v>
      </c>
      <c r="G50" s="39">
        <v>468.9</v>
      </c>
      <c r="H50" s="39">
        <v>468.9</v>
      </c>
    </row>
    <row r="51" spans="1:8" ht="38.25" x14ac:dyDescent="0.2">
      <c r="A51" s="16" t="s">
        <v>90</v>
      </c>
      <c r="B51" s="16" t="s">
        <v>98</v>
      </c>
      <c r="C51" s="80">
        <v>9990000000</v>
      </c>
      <c r="D51" s="16"/>
      <c r="E51" s="54" t="s">
        <v>30</v>
      </c>
      <c r="F51" s="39">
        <f>F52</f>
        <v>1671.9</v>
      </c>
      <c r="G51" s="39">
        <f>G52</f>
        <v>1671.9</v>
      </c>
      <c r="H51" s="39">
        <f>H52</f>
        <v>1671.9</v>
      </c>
    </row>
    <row r="52" spans="1:8" ht="25.5" x14ac:dyDescent="0.2">
      <c r="A52" s="16" t="s">
        <v>90</v>
      </c>
      <c r="B52" s="16" t="s">
        <v>98</v>
      </c>
      <c r="C52" s="80">
        <v>9990022300</v>
      </c>
      <c r="D52" s="21"/>
      <c r="E52" s="150" t="s">
        <v>204</v>
      </c>
      <c r="F52" s="41">
        <f>F53+F54</f>
        <v>1671.9</v>
      </c>
      <c r="G52" s="41">
        <f>G53+G54</f>
        <v>1671.9</v>
      </c>
      <c r="H52" s="41">
        <f>H53+H54</f>
        <v>1671.9</v>
      </c>
    </row>
    <row r="53" spans="1:8" ht="38.25" x14ac:dyDescent="0.2">
      <c r="A53" s="16" t="s">
        <v>90</v>
      </c>
      <c r="B53" s="16" t="s">
        <v>98</v>
      </c>
      <c r="C53" s="80">
        <v>9990022300</v>
      </c>
      <c r="D53" s="16" t="s">
        <v>64</v>
      </c>
      <c r="E53" s="150" t="s">
        <v>80</v>
      </c>
      <c r="F53" s="39">
        <v>1668.4</v>
      </c>
      <c r="G53" s="39">
        <v>1668.4</v>
      </c>
      <c r="H53" s="39">
        <v>1668.4</v>
      </c>
    </row>
    <row r="54" spans="1:8" ht="38.25" x14ac:dyDescent="0.2">
      <c r="A54" s="16" t="s">
        <v>90</v>
      </c>
      <c r="B54" s="16" t="s">
        <v>98</v>
      </c>
      <c r="C54" s="80">
        <v>9990022300</v>
      </c>
      <c r="D54" s="84" t="s">
        <v>216</v>
      </c>
      <c r="E54" s="101" t="s">
        <v>217</v>
      </c>
      <c r="F54" s="39">
        <v>3.5</v>
      </c>
      <c r="G54" s="39">
        <v>3.5</v>
      </c>
      <c r="H54" s="39">
        <v>3.5</v>
      </c>
    </row>
    <row r="55" spans="1:8" ht="14.25" x14ac:dyDescent="0.2">
      <c r="A55" s="35" t="s">
        <v>90</v>
      </c>
      <c r="B55" s="35" t="s">
        <v>104</v>
      </c>
      <c r="C55" s="35"/>
      <c r="D55" s="35"/>
      <c r="E55" s="27" t="s">
        <v>5</v>
      </c>
      <c r="F55" s="42">
        <f t="shared" ref="F55:H58" si="3">F56</f>
        <v>500</v>
      </c>
      <c r="G55" s="42">
        <f t="shared" si="3"/>
        <v>500</v>
      </c>
      <c r="H55" s="42">
        <f t="shared" si="3"/>
        <v>500</v>
      </c>
    </row>
    <row r="56" spans="1:8" ht="25.5" x14ac:dyDescent="0.2">
      <c r="A56" s="16" t="s">
        <v>90</v>
      </c>
      <c r="B56" s="16" t="s">
        <v>104</v>
      </c>
      <c r="C56" s="80">
        <v>9900000000</v>
      </c>
      <c r="D56" s="16"/>
      <c r="E56" s="55" t="s">
        <v>146</v>
      </c>
      <c r="F56" s="97">
        <f t="shared" si="3"/>
        <v>500</v>
      </c>
      <c r="G56" s="97">
        <f t="shared" si="3"/>
        <v>500</v>
      </c>
      <c r="H56" s="97">
        <f t="shared" si="3"/>
        <v>500</v>
      </c>
    </row>
    <row r="57" spans="1:8" ht="14.25" x14ac:dyDescent="0.2">
      <c r="A57" s="16" t="s">
        <v>90</v>
      </c>
      <c r="B57" s="16" t="s">
        <v>104</v>
      </c>
      <c r="C57" s="80">
        <v>9920000000</v>
      </c>
      <c r="D57" s="35"/>
      <c r="E57" s="154" t="s">
        <v>5</v>
      </c>
      <c r="F57" s="97">
        <f t="shared" si="3"/>
        <v>500</v>
      </c>
      <c r="G57" s="97">
        <f t="shared" si="3"/>
        <v>500</v>
      </c>
      <c r="H57" s="97">
        <f t="shared" si="3"/>
        <v>500</v>
      </c>
    </row>
    <row r="58" spans="1:8" ht="25.5" x14ac:dyDescent="0.2">
      <c r="A58" s="16" t="s">
        <v>90</v>
      </c>
      <c r="B58" s="16" t="s">
        <v>104</v>
      </c>
      <c r="C58" s="80">
        <v>9920026100</v>
      </c>
      <c r="D58" s="21"/>
      <c r="E58" s="22" t="s">
        <v>11</v>
      </c>
      <c r="F58" s="39">
        <f t="shared" si="3"/>
        <v>500</v>
      </c>
      <c r="G58" s="39">
        <f t="shared" si="3"/>
        <v>500</v>
      </c>
      <c r="H58" s="39">
        <f t="shared" si="3"/>
        <v>500</v>
      </c>
    </row>
    <row r="59" spans="1:8" x14ac:dyDescent="0.2">
      <c r="A59" s="16" t="s">
        <v>90</v>
      </c>
      <c r="B59" s="16" t="s">
        <v>104</v>
      </c>
      <c r="C59" s="80">
        <v>9920026100</v>
      </c>
      <c r="D59" s="16" t="s">
        <v>86</v>
      </c>
      <c r="E59" s="101" t="s">
        <v>87</v>
      </c>
      <c r="F59" s="39">
        <v>500</v>
      </c>
      <c r="G59" s="39">
        <v>500</v>
      </c>
      <c r="H59" s="39">
        <v>500</v>
      </c>
    </row>
    <row r="60" spans="1:8" s="32" customFormat="1" ht="14.25" x14ac:dyDescent="0.2">
      <c r="A60" s="30" t="s">
        <v>90</v>
      </c>
      <c r="B60" s="30" t="s">
        <v>9</v>
      </c>
      <c r="C60" s="33"/>
      <c r="D60" s="33"/>
      <c r="E60" s="45" t="s">
        <v>99</v>
      </c>
      <c r="F60" s="40">
        <f>F61+F71</f>
        <v>47200.2</v>
      </c>
      <c r="G60" s="40">
        <f>G61+G71</f>
        <v>43752.899999999994</v>
      </c>
      <c r="H60" s="40">
        <f>H61+H71</f>
        <v>42314.999999999993</v>
      </c>
    </row>
    <row r="61" spans="1:8" s="32" customFormat="1" ht="89.25" x14ac:dyDescent="0.2">
      <c r="A61" s="16" t="s">
        <v>90</v>
      </c>
      <c r="B61" s="16" t="s">
        <v>9</v>
      </c>
      <c r="C61" s="73" t="s">
        <v>71</v>
      </c>
      <c r="D61" s="16"/>
      <c r="E61" s="213" t="s">
        <v>690</v>
      </c>
      <c r="F61" s="99">
        <f>F62</f>
        <v>11551.099999999999</v>
      </c>
      <c r="G61" s="99">
        <f>G62</f>
        <v>7940</v>
      </c>
      <c r="H61" s="99">
        <f>H62</f>
        <v>7940</v>
      </c>
    </row>
    <row r="62" spans="1:8" s="32" customFormat="1" ht="38.25" x14ac:dyDescent="0.2">
      <c r="A62" s="16" t="s">
        <v>90</v>
      </c>
      <c r="B62" s="16" t="s">
        <v>9</v>
      </c>
      <c r="C62" s="52" t="s">
        <v>72</v>
      </c>
      <c r="D62" s="16"/>
      <c r="E62" s="48" t="s">
        <v>159</v>
      </c>
      <c r="F62" s="96">
        <f>F63+F65+F67+F69</f>
        <v>11551.099999999999</v>
      </c>
      <c r="G62" s="96">
        <f>G63+G65+G67+G69</f>
        <v>7940</v>
      </c>
      <c r="H62" s="96">
        <f>H63+H65+H67+H69</f>
        <v>7940</v>
      </c>
    </row>
    <row r="63" spans="1:8" s="32" customFormat="1" ht="38.25" x14ac:dyDescent="0.2">
      <c r="A63" s="16" t="s">
        <v>90</v>
      </c>
      <c r="B63" s="16" t="s">
        <v>9</v>
      </c>
      <c r="C63" s="84" t="s">
        <v>507</v>
      </c>
      <c r="D63" s="16"/>
      <c r="E63" s="100" t="s">
        <v>160</v>
      </c>
      <c r="F63" s="41">
        <f>F64</f>
        <v>250</v>
      </c>
      <c r="G63" s="41">
        <f>G64</f>
        <v>250</v>
      </c>
      <c r="H63" s="41">
        <f>H64</f>
        <v>250</v>
      </c>
    </row>
    <row r="64" spans="1:8" s="32" customFormat="1" ht="38.25" x14ac:dyDescent="0.2">
      <c r="A64" s="16" t="s">
        <v>90</v>
      </c>
      <c r="B64" s="16" t="s">
        <v>9</v>
      </c>
      <c r="C64" s="84" t="s">
        <v>507</v>
      </c>
      <c r="D64" s="84" t="s">
        <v>216</v>
      </c>
      <c r="E64" s="101" t="s">
        <v>217</v>
      </c>
      <c r="F64" s="41">
        <v>250</v>
      </c>
      <c r="G64" s="41">
        <v>250</v>
      </c>
      <c r="H64" s="41">
        <v>250</v>
      </c>
    </row>
    <row r="65" spans="1:8" s="32" customFormat="1" ht="51" x14ac:dyDescent="0.2">
      <c r="A65" s="16" t="s">
        <v>90</v>
      </c>
      <c r="B65" s="16" t="s">
        <v>9</v>
      </c>
      <c r="C65" s="183" t="s">
        <v>508</v>
      </c>
      <c r="D65" s="16"/>
      <c r="E65" s="100" t="s">
        <v>161</v>
      </c>
      <c r="F65" s="41">
        <f>F66</f>
        <v>100</v>
      </c>
      <c r="G65" s="41">
        <f>G66</f>
        <v>100</v>
      </c>
      <c r="H65" s="41">
        <f>H66</f>
        <v>100</v>
      </c>
    </row>
    <row r="66" spans="1:8" s="32" customFormat="1" ht="38.25" x14ac:dyDescent="0.2">
      <c r="A66" s="16" t="s">
        <v>90</v>
      </c>
      <c r="B66" s="16" t="s">
        <v>9</v>
      </c>
      <c r="C66" s="183" t="s">
        <v>508</v>
      </c>
      <c r="D66" s="84" t="s">
        <v>216</v>
      </c>
      <c r="E66" s="101" t="s">
        <v>217</v>
      </c>
      <c r="F66" s="41">
        <v>100</v>
      </c>
      <c r="G66" s="41">
        <v>100</v>
      </c>
      <c r="H66" s="41">
        <v>100</v>
      </c>
    </row>
    <row r="67" spans="1:8" s="32" customFormat="1" ht="76.5" x14ac:dyDescent="0.2">
      <c r="A67" s="16" t="s">
        <v>90</v>
      </c>
      <c r="B67" s="16" t="s">
        <v>9</v>
      </c>
      <c r="C67" s="183" t="s">
        <v>509</v>
      </c>
      <c r="D67" s="16"/>
      <c r="E67" s="100" t="s">
        <v>162</v>
      </c>
      <c r="F67" s="41">
        <f>F68</f>
        <v>330</v>
      </c>
      <c r="G67" s="41">
        <f>G68</f>
        <v>100</v>
      </c>
      <c r="H67" s="41">
        <f>H68</f>
        <v>100</v>
      </c>
    </row>
    <row r="68" spans="1:8" s="32" customFormat="1" ht="38.25" x14ac:dyDescent="0.2">
      <c r="A68" s="16" t="s">
        <v>90</v>
      </c>
      <c r="B68" s="16" t="s">
        <v>9</v>
      </c>
      <c r="C68" s="183" t="s">
        <v>509</v>
      </c>
      <c r="D68" s="84" t="s">
        <v>216</v>
      </c>
      <c r="E68" s="101" t="s">
        <v>217</v>
      </c>
      <c r="F68" s="41">
        <v>330</v>
      </c>
      <c r="G68" s="41">
        <v>100</v>
      </c>
      <c r="H68" s="41">
        <v>100</v>
      </c>
    </row>
    <row r="69" spans="1:8" s="32" customFormat="1" ht="38.25" x14ac:dyDescent="0.2">
      <c r="A69" s="16" t="s">
        <v>90</v>
      </c>
      <c r="B69" s="16" t="s">
        <v>9</v>
      </c>
      <c r="C69" s="74">
        <v>310223174</v>
      </c>
      <c r="D69" s="16"/>
      <c r="E69" s="100" t="s">
        <v>163</v>
      </c>
      <c r="F69" s="41">
        <f>SUM(F70:F70)</f>
        <v>10871.099999999999</v>
      </c>
      <c r="G69" s="41">
        <f>SUM(G70:G70)</f>
        <v>7490</v>
      </c>
      <c r="H69" s="41">
        <f>SUM(H70:H70)</f>
        <v>7490</v>
      </c>
    </row>
    <row r="70" spans="1:8" s="32" customFormat="1" ht="38.25" x14ac:dyDescent="0.2">
      <c r="A70" s="16" t="s">
        <v>90</v>
      </c>
      <c r="B70" s="16" t="s">
        <v>9</v>
      </c>
      <c r="C70" s="74">
        <v>310223174</v>
      </c>
      <c r="D70" s="84" t="s">
        <v>216</v>
      </c>
      <c r="E70" s="101" t="s">
        <v>217</v>
      </c>
      <c r="F70" s="41">
        <f>9373.3+1497.8</f>
        <v>10871.099999999999</v>
      </c>
      <c r="G70" s="41">
        <v>7490</v>
      </c>
      <c r="H70" s="41">
        <v>7490</v>
      </c>
    </row>
    <row r="71" spans="1:8" s="32" customFormat="1" ht="25.5" x14ac:dyDescent="0.2">
      <c r="A71" s="5" t="s">
        <v>90</v>
      </c>
      <c r="B71" s="5" t="s">
        <v>9</v>
      </c>
      <c r="C71" s="85">
        <v>9900000000</v>
      </c>
      <c r="D71" s="5"/>
      <c r="E71" s="86" t="s">
        <v>146</v>
      </c>
      <c r="F71" s="99">
        <f>F72+F81+F76</f>
        <v>35649.1</v>
      </c>
      <c r="G71" s="99">
        <f>G72+G81+G76</f>
        <v>35812.899999999994</v>
      </c>
      <c r="H71" s="99">
        <f>H72+H81+H76</f>
        <v>34374.999999999993</v>
      </c>
    </row>
    <row r="72" spans="1:8" s="32" customFormat="1" ht="25.5" x14ac:dyDescent="0.2">
      <c r="A72" s="16" t="s">
        <v>90</v>
      </c>
      <c r="B72" s="16" t="s">
        <v>9</v>
      </c>
      <c r="C72" s="80">
        <v>9930000000</v>
      </c>
      <c r="D72" s="16"/>
      <c r="E72" s="22" t="s">
        <v>42</v>
      </c>
      <c r="F72" s="39">
        <f>F73</f>
        <v>239.6</v>
      </c>
      <c r="G72" s="39">
        <f>G73</f>
        <v>241.6</v>
      </c>
      <c r="H72" s="39">
        <f>H73</f>
        <v>243.7</v>
      </c>
    </row>
    <row r="73" spans="1:8" s="32" customFormat="1" ht="38.25" customHeight="1" x14ac:dyDescent="0.2">
      <c r="A73" s="16" t="s">
        <v>90</v>
      </c>
      <c r="B73" s="16" t="s">
        <v>9</v>
      </c>
      <c r="C73" s="80">
        <v>9930010540</v>
      </c>
      <c r="D73" s="16"/>
      <c r="E73" s="22" t="s">
        <v>17</v>
      </c>
      <c r="F73" s="39">
        <f>F74+F75</f>
        <v>239.6</v>
      </c>
      <c r="G73" s="39">
        <f>G74+G75</f>
        <v>241.6</v>
      </c>
      <c r="H73" s="39">
        <f>H74+H75</f>
        <v>243.7</v>
      </c>
    </row>
    <row r="74" spans="1:8" s="32" customFormat="1" ht="38.25" x14ac:dyDescent="0.2">
      <c r="A74" s="16" t="s">
        <v>90</v>
      </c>
      <c r="B74" s="16" t="s">
        <v>9</v>
      </c>
      <c r="C74" s="80">
        <v>9930010540</v>
      </c>
      <c r="D74" s="16" t="s">
        <v>64</v>
      </c>
      <c r="E74" s="106" t="s">
        <v>65</v>
      </c>
      <c r="F74" s="39">
        <v>217.7</v>
      </c>
      <c r="G74" s="39">
        <v>217.7</v>
      </c>
      <c r="H74" s="39">
        <v>217.7</v>
      </c>
    </row>
    <row r="75" spans="1:8" s="32" customFormat="1" ht="38.25" x14ac:dyDescent="0.2">
      <c r="A75" s="16" t="s">
        <v>90</v>
      </c>
      <c r="B75" s="16" t="s">
        <v>9</v>
      </c>
      <c r="C75" s="80">
        <v>9930010540</v>
      </c>
      <c r="D75" s="84" t="s">
        <v>216</v>
      </c>
      <c r="E75" s="101" t="s">
        <v>217</v>
      </c>
      <c r="F75" s="39">
        <v>21.9</v>
      </c>
      <c r="G75" s="39">
        <v>23.9</v>
      </c>
      <c r="H75" s="39">
        <v>26</v>
      </c>
    </row>
    <row r="76" spans="1:8" s="32" customFormat="1" ht="38.25" x14ac:dyDescent="0.2">
      <c r="A76" s="16" t="s">
        <v>90</v>
      </c>
      <c r="B76" s="16" t="s">
        <v>9</v>
      </c>
      <c r="C76" s="16" t="s">
        <v>26</v>
      </c>
      <c r="D76" s="16"/>
      <c r="E76" s="103" t="s">
        <v>40</v>
      </c>
      <c r="F76" s="39">
        <f>F77</f>
        <v>1270</v>
      </c>
      <c r="G76" s="39">
        <f>G77</f>
        <v>1270</v>
      </c>
      <c r="H76" s="39">
        <f>H77</f>
        <v>1270</v>
      </c>
    </row>
    <row r="77" spans="1:8" s="32" customFormat="1" ht="25.5" x14ac:dyDescent="0.2">
      <c r="A77" s="16" t="s">
        <v>90</v>
      </c>
      <c r="B77" s="16" t="s">
        <v>9</v>
      </c>
      <c r="C77" s="83" t="s">
        <v>611</v>
      </c>
      <c r="D77" s="16"/>
      <c r="E77" s="103" t="s">
        <v>41</v>
      </c>
      <c r="F77" s="39">
        <f>SUM(F78:F80)</f>
        <v>1270</v>
      </c>
      <c r="G77" s="39">
        <f>SUM(G78:G80)</f>
        <v>1270</v>
      </c>
      <c r="H77" s="39">
        <f>SUM(H78:H80)</f>
        <v>1270</v>
      </c>
    </row>
    <row r="78" spans="1:8" s="32" customFormat="1" ht="38.25" x14ac:dyDescent="0.2">
      <c r="A78" s="16" t="s">
        <v>90</v>
      </c>
      <c r="B78" s="16" t="s">
        <v>9</v>
      </c>
      <c r="C78" s="83" t="s">
        <v>611</v>
      </c>
      <c r="D78" s="84" t="s">
        <v>216</v>
      </c>
      <c r="E78" s="101" t="s">
        <v>217</v>
      </c>
      <c r="F78" s="39">
        <v>242</v>
      </c>
      <c r="G78" s="39">
        <v>242</v>
      </c>
      <c r="H78" s="39">
        <v>242</v>
      </c>
    </row>
    <row r="79" spans="1:8" s="32" customFormat="1" ht="14.25" x14ac:dyDescent="0.2">
      <c r="A79" s="16" t="s">
        <v>90</v>
      </c>
      <c r="B79" s="16" t="s">
        <v>9</v>
      </c>
      <c r="C79" s="83" t="s">
        <v>611</v>
      </c>
      <c r="D79" s="16" t="s">
        <v>83</v>
      </c>
      <c r="E79" s="101" t="s">
        <v>84</v>
      </c>
      <c r="F79" s="39">
        <v>426</v>
      </c>
      <c r="G79" s="39">
        <v>426</v>
      </c>
      <c r="H79" s="39">
        <v>426</v>
      </c>
    </row>
    <row r="80" spans="1:8" s="32" customFormat="1" ht="25.5" x14ac:dyDescent="0.2">
      <c r="A80" s="16" t="s">
        <v>90</v>
      </c>
      <c r="B80" s="16" t="s">
        <v>9</v>
      </c>
      <c r="C80" s="83" t="s">
        <v>611</v>
      </c>
      <c r="D80" s="83" t="s">
        <v>133</v>
      </c>
      <c r="E80" s="101" t="s">
        <v>134</v>
      </c>
      <c r="F80" s="39">
        <v>602</v>
      </c>
      <c r="G80" s="39">
        <v>602</v>
      </c>
      <c r="H80" s="39">
        <v>602</v>
      </c>
    </row>
    <row r="81" spans="1:8" s="32" customFormat="1" ht="25.5" customHeight="1" x14ac:dyDescent="0.2">
      <c r="A81" s="16" t="s">
        <v>90</v>
      </c>
      <c r="B81" s="16" t="s">
        <v>9</v>
      </c>
      <c r="C81" s="84" t="s">
        <v>198</v>
      </c>
      <c r="D81" s="16"/>
      <c r="E81" s="103" t="s">
        <v>199</v>
      </c>
      <c r="F81" s="39">
        <f>F82+F85</f>
        <v>34139.5</v>
      </c>
      <c r="G81" s="39">
        <f>G82+G85</f>
        <v>34301.299999999996</v>
      </c>
      <c r="H81" s="39">
        <f>H82+H85</f>
        <v>32861.299999999996</v>
      </c>
    </row>
    <row r="82" spans="1:8" s="32" customFormat="1" ht="38.25" x14ac:dyDescent="0.2">
      <c r="A82" s="16" t="s">
        <v>90</v>
      </c>
      <c r="B82" s="16" t="s">
        <v>9</v>
      </c>
      <c r="C82" s="21" t="s">
        <v>613</v>
      </c>
      <c r="D82" s="47"/>
      <c r="E82" s="54" t="s">
        <v>293</v>
      </c>
      <c r="F82" s="41">
        <f>SUM(F83:F84)</f>
        <v>9040.9</v>
      </c>
      <c r="G82" s="41">
        <f>SUM(G83:G84)</f>
        <v>9040.9</v>
      </c>
      <c r="H82" s="41">
        <f>SUM(H83:H84)</f>
        <v>9040.9</v>
      </c>
    </row>
    <row r="83" spans="1:8" s="32" customFormat="1" ht="25.5" x14ac:dyDescent="0.2">
      <c r="A83" s="16" t="s">
        <v>90</v>
      </c>
      <c r="B83" s="16" t="s">
        <v>9</v>
      </c>
      <c r="C83" s="21" t="s">
        <v>613</v>
      </c>
      <c r="D83" s="16" t="s">
        <v>66</v>
      </c>
      <c r="E83" s="106" t="s">
        <v>132</v>
      </c>
      <c r="F83" s="41">
        <v>8277.7999999999993</v>
      </c>
      <c r="G83" s="41">
        <v>8277.7999999999993</v>
      </c>
      <c r="H83" s="41">
        <v>8277.7999999999993</v>
      </c>
    </row>
    <row r="84" spans="1:8" s="32" customFormat="1" ht="38.25" x14ac:dyDescent="0.2">
      <c r="A84" s="16" t="s">
        <v>90</v>
      </c>
      <c r="B84" s="16" t="s">
        <v>9</v>
      </c>
      <c r="C84" s="21" t="s">
        <v>613</v>
      </c>
      <c r="D84" s="84" t="s">
        <v>216</v>
      </c>
      <c r="E84" s="101" t="s">
        <v>217</v>
      </c>
      <c r="F84" s="41">
        <v>763.1</v>
      </c>
      <c r="G84" s="41">
        <v>763.1</v>
      </c>
      <c r="H84" s="41">
        <v>763.1</v>
      </c>
    </row>
    <row r="85" spans="1:8" s="32" customFormat="1" ht="54.75" customHeight="1" x14ac:dyDescent="0.2">
      <c r="A85" s="16" t="s">
        <v>90</v>
      </c>
      <c r="B85" s="16" t="s">
        <v>9</v>
      </c>
      <c r="C85" s="21" t="s">
        <v>615</v>
      </c>
      <c r="D85" s="47"/>
      <c r="E85" s="54" t="s">
        <v>614</v>
      </c>
      <c r="F85" s="41">
        <f>SUM(F86:F88)</f>
        <v>25098.6</v>
      </c>
      <c r="G85" s="41">
        <f>SUM(G86:G88)</f>
        <v>25260.399999999998</v>
      </c>
      <c r="H85" s="41">
        <f>SUM(H86:H88)</f>
        <v>23820.399999999998</v>
      </c>
    </row>
    <row r="86" spans="1:8" s="32" customFormat="1" ht="25.5" x14ac:dyDescent="0.2">
      <c r="A86" s="16" t="s">
        <v>90</v>
      </c>
      <c r="B86" s="16" t="s">
        <v>9</v>
      </c>
      <c r="C86" s="21" t="s">
        <v>615</v>
      </c>
      <c r="D86" s="16" t="s">
        <v>66</v>
      </c>
      <c r="E86" s="106" t="s">
        <v>132</v>
      </c>
      <c r="F86" s="41">
        <v>9754.4</v>
      </c>
      <c r="G86" s="41">
        <v>9754.4</v>
      </c>
      <c r="H86" s="41">
        <v>9754.4</v>
      </c>
    </row>
    <row r="87" spans="1:8" s="32" customFormat="1" ht="38.25" x14ac:dyDescent="0.2">
      <c r="A87" s="16" t="s">
        <v>90</v>
      </c>
      <c r="B87" s="16" t="s">
        <v>9</v>
      </c>
      <c r="C87" s="21" t="s">
        <v>615</v>
      </c>
      <c r="D87" s="84" t="s">
        <v>216</v>
      </c>
      <c r="E87" s="101" t="s">
        <v>217</v>
      </c>
      <c r="F87" s="41">
        <v>15223.4</v>
      </c>
      <c r="G87" s="41">
        <v>15385.2</v>
      </c>
      <c r="H87" s="41">
        <v>13945.2</v>
      </c>
    </row>
    <row r="88" spans="1:8" s="32" customFormat="1" ht="25.5" x14ac:dyDescent="0.2">
      <c r="A88" s="16" t="s">
        <v>90</v>
      </c>
      <c r="B88" s="16" t="s">
        <v>9</v>
      </c>
      <c r="C88" s="21" t="s">
        <v>615</v>
      </c>
      <c r="D88" s="84" t="s">
        <v>133</v>
      </c>
      <c r="E88" s="101" t="s">
        <v>134</v>
      </c>
      <c r="F88" s="116">
        <v>120.8</v>
      </c>
      <c r="G88" s="116">
        <v>120.8</v>
      </c>
      <c r="H88" s="116">
        <v>120.8</v>
      </c>
    </row>
    <row r="89" spans="1:8" ht="45" x14ac:dyDescent="0.25">
      <c r="A89" s="4" t="s">
        <v>95</v>
      </c>
      <c r="B89" s="3"/>
      <c r="C89" s="3"/>
      <c r="D89" s="3"/>
      <c r="E89" s="49" t="s">
        <v>100</v>
      </c>
      <c r="F89" s="95">
        <f>F90+F96+F122</f>
        <v>9057.2999999999993</v>
      </c>
      <c r="G89" s="95">
        <f>G90+G96+G122</f>
        <v>8288.6</v>
      </c>
      <c r="H89" s="95">
        <f>H90+H96+H122</f>
        <v>8318</v>
      </c>
    </row>
    <row r="90" spans="1:8" ht="15" x14ac:dyDescent="0.25">
      <c r="A90" s="28" t="s">
        <v>95</v>
      </c>
      <c r="B90" s="28" t="s">
        <v>96</v>
      </c>
      <c r="C90" s="28"/>
      <c r="D90" s="34"/>
      <c r="E90" s="46" t="s">
        <v>19</v>
      </c>
      <c r="F90" s="40">
        <f>F93</f>
        <v>1202</v>
      </c>
      <c r="G90" s="40">
        <f>G93</f>
        <v>1268.1000000000001</v>
      </c>
      <c r="H90" s="40">
        <f>H93</f>
        <v>1268.1000000000001</v>
      </c>
    </row>
    <row r="91" spans="1:8" ht="25.5" x14ac:dyDescent="0.2">
      <c r="A91" s="16" t="s">
        <v>95</v>
      </c>
      <c r="B91" s="16" t="s">
        <v>96</v>
      </c>
      <c r="C91" s="80">
        <v>9900000000</v>
      </c>
      <c r="D91" s="34"/>
      <c r="E91" s="55" t="s">
        <v>146</v>
      </c>
      <c r="F91" s="41">
        <f t="shared" ref="F91:H92" si="4">F92</f>
        <v>1202</v>
      </c>
      <c r="G91" s="41">
        <f t="shared" si="4"/>
        <v>1268.1000000000001</v>
      </c>
      <c r="H91" s="41">
        <f t="shared" si="4"/>
        <v>1268.1000000000001</v>
      </c>
    </row>
    <row r="92" spans="1:8" ht="25.5" x14ac:dyDescent="0.2">
      <c r="A92" s="16" t="s">
        <v>95</v>
      </c>
      <c r="B92" s="16" t="s">
        <v>96</v>
      </c>
      <c r="C92" s="80">
        <v>9930000000</v>
      </c>
      <c r="D92" s="16"/>
      <c r="E92" s="22" t="s">
        <v>42</v>
      </c>
      <c r="F92" s="41">
        <f t="shared" si="4"/>
        <v>1202</v>
      </c>
      <c r="G92" s="41">
        <f t="shared" si="4"/>
        <v>1268.1000000000001</v>
      </c>
      <c r="H92" s="41">
        <f t="shared" si="4"/>
        <v>1268.1000000000001</v>
      </c>
    </row>
    <row r="93" spans="1:8" ht="51" x14ac:dyDescent="0.2">
      <c r="A93" s="16" t="s">
        <v>95</v>
      </c>
      <c r="B93" s="16" t="s">
        <v>96</v>
      </c>
      <c r="C93" s="80">
        <v>9930059302</v>
      </c>
      <c r="D93" s="16"/>
      <c r="E93" s="192" t="s">
        <v>380</v>
      </c>
      <c r="F93" s="39">
        <f>SUM(F94:F95)</f>
        <v>1202</v>
      </c>
      <c r="G93" s="39">
        <f>SUM(G94:G95)</f>
        <v>1268.1000000000001</v>
      </c>
      <c r="H93" s="39">
        <f>SUM(H94:H95)</f>
        <v>1268.1000000000001</v>
      </c>
    </row>
    <row r="94" spans="1:8" ht="38.25" x14ac:dyDescent="0.2">
      <c r="A94" s="16" t="s">
        <v>95</v>
      </c>
      <c r="B94" s="16" t="s">
        <v>96</v>
      </c>
      <c r="C94" s="80">
        <v>9930059302</v>
      </c>
      <c r="D94" s="16" t="s">
        <v>64</v>
      </c>
      <c r="E94" s="55" t="s">
        <v>65</v>
      </c>
      <c r="F94" s="39">
        <v>1136.9000000000001</v>
      </c>
      <c r="G94" s="39">
        <v>1136.9000000000001</v>
      </c>
      <c r="H94" s="39">
        <v>1136.9000000000001</v>
      </c>
    </row>
    <row r="95" spans="1:8" ht="38.25" x14ac:dyDescent="0.2">
      <c r="A95" s="16" t="s">
        <v>95</v>
      </c>
      <c r="B95" s="16" t="s">
        <v>96</v>
      </c>
      <c r="C95" s="80">
        <v>9930059302</v>
      </c>
      <c r="D95" s="84" t="s">
        <v>216</v>
      </c>
      <c r="E95" s="101" t="s">
        <v>217</v>
      </c>
      <c r="F95" s="39">
        <v>65.099999999999994</v>
      </c>
      <c r="G95" s="39">
        <v>131.19999999999999</v>
      </c>
      <c r="H95" s="39">
        <v>131.19999999999999</v>
      </c>
    </row>
    <row r="96" spans="1:8" s="32" customFormat="1" ht="51.75" x14ac:dyDescent="0.25">
      <c r="A96" s="28" t="s">
        <v>95</v>
      </c>
      <c r="B96" s="28" t="s">
        <v>112</v>
      </c>
      <c r="C96" s="28"/>
      <c r="D96" s="34"/>
      <c r="E96" s="48" t="s">
        <v>414</v>
      </c>
      <c r="F96" s="40">
        <f>F97+F117</f>
        <v>7821.2999999999993</v>
      </c>
      <c r="G96" s="40">
        <f>G97+G117</f>
        <v>6986.5</v>
      </c>
      <c r="H96" s="40">
        <f>H97+H117</f>
        <v>6986.5</v>
      </c>
    </row>
    <row r="97" spans="1:8" s="32" customFormat="1" ht="90" x14ac:dyDescent="0.25">
      <c r="A97" s="21" t="s">
        <v>95</v>
      </c>
      <c r="B97" s="21" t="s">
        <v>112</v>
      </c>
      <c r="C97" s="73" t="s">
        <v>52</v>
      </c>
      <c r="D97" s="16"/>
      <c r="E97" s="64" t="s">
        <v>697</v>
      </c>
      <c r="F97" s="59">
        <f>F98+F103+F107+F112</f>
        <v>2334.7999999999997</v>
      </c>
      <c r="G97" s="59">
        <f>G98+G103+G107+G112</f>
        <v>1500</v>
      </c>
      <c r="H97" s="59">
        <f>H98+H103+H107+H112</f>
        <v>1500</v>
      </c>
    </row>
    <row r="98" spans="1:8" s="32" customFormat="1" ht="63.75" x14ac:dyDescent="0.2">
      <c r="A98" s="21" t="s">
        <v>95</v>
      </c>
      <c r="B98" s="21" t="s">
        <v>112</v>
      </c>
      <c r="C98" s="52" t="s">
        <v>53</v>
      </c>
      <c r="D98" s="16"/>
      <c r="E98" s="48" t="s">
        <v>207</v>
      </c>
      <c r="F98" s="96">
        <f>F99+F101</f>
        <v>337.4</v>
      </c>
      <c r="G98" s="96">
        <f>G99+G101</f>
        <v>80</v>
      </c>
      <c r="H98" s="96">
        <f>H99+H101</f>
        <v>80</v>
      </c>
    </row>
    <row r="99" spans="1:8" s="32" customFormat="1" ht="38.25" x14ac:dyDescent="0.2">
      <c r="A99" s="21" t="s">
        <v>95</v>
      </c>
      <c r="B99" s="21" t="s">
        <v>112</v>
      </c>
      <c r="C99" s="74">
        <v>1110123305</v>
      </c>
      <c r="D99" s="16"/>
      <c r="E99" s="103" t="s">
        <v>222</v>
      </c>
      <c r="F99" s="39">
        <f>F100</f>
        <v>297.39999999999998</v>
      </c>
      <c r="G99" s="39">
        <f>G100</f>
        <v>80</v>
      </c>
      <c r="H99" s="39">
        <f>H100</f>
        <v>80</v>
      </c>
    </row>
    <row r="100" spans="1:8" s="32" customFormat="1" ht="38.25" x14ac:dyDescent="0.2">
      <c r="A100" s="21" t="s">
        <v>95</v>
      </c>
      <c r="B100" s="21" t="s">
        <v>112</v>
      </c>
      <c r="C100" s="74">
        <v>1110123305</v>
      </c>
      <c r="D100" s="84" t="s">
        <v>216</v>
      </c>
      <c r="E100" s="101" t="s">
        <v>217</v>
      </c>
      <c r="F100" s="39">
        <v>297.39999999999998</v>
      </c>
      <c r="G100" s="39">
        <v>80</v>
      </c>
      <c r="H100" s="39">
        <v>80</v>
      </c>
    </row>
    <row r="101" spans="1:8" s="32" customFormat="1" ht="50.25" customHeight="1" x14ac:dyDescent="0.2">
      <c r="A101" s="21" t="s">
        <v>95</v>
      </c>
      <c r="B101" s="21" t="s">
        <v>112</v>
      </c>
      <c r="C101" s="74">
        <v>1110123310</v>
      </c>
      <c r="D101" s="16"/>
      <c r="E101" s="103" t="s">
        <v>210</v>
      </c>
      <c r="F101" s="41">
        <f>F102</f>
        <v>40</v>
      </c>
      <c r="G101" s="41">
        <f>G102</f>
        <v>0</v>
      </c>
      <c r="H101" s="41">
        <f>H102</f>
        <v>0</v>
      </c>
    </row>
    <row r="102" spans="1:8" s="32" customFormat="1" ht="38.25" x14ac:dyDescent="0.2">
      <c r="A102" s="21" t="s">
        <v>95</v>
      </c>
      <c r="B102" s="21" t="s">
        <v>112</v>
      </c>
      <c r="C102" s="74">
        <v>1110123310</v>
      </c>
      <c r="D102" s="84" t="s">
        <v>216</v>
      </c>
      <c r="E102" s="101" t="s">
        <v>217</v>
      </c>
      <c r="F102" s="41">
        <v>40</v>
      </c>
      <c r="G102" s="41">
        <v>0</v>
      </c>
      <c r="H102" s="41">
        <v>0</v>
      </c>
    </row>
    <row r="103" spans="1:8" s="32" customFormat="1" ht="38.25" x14ac:dyDescent="0.2">
      <c r="A103" s="21" t="s">
        <v>95</v>
      </c>
      <c r="B103" s="21" t="s">
        <v>112</v>
      </c>
      <c r="C103" s="52" t="s">
        <v>54</v>
      </c>
      <c r="D103" s="16"/>
      <c r="E103" s="48" t="s">
        <v>203</v>
      </c>
      <c r="F103" s="96">
        <f>F104</f>
        <v>1972.3999999999999</v>
      </c>
      <c r="G103" s="96">
        <f>G104</f>
        <v>1400</v>
      </c>
      <c r="H103" s="96">
        <f>H104</f>
        <v>1400</v>
      </c>
    </row>
    <row r="104" spans="1:8" s="32" customFormat="1" ht="38.25" x14ac:dyDescent="0.2">
      <c r="A104" s="21" t="s">
        <v>95</v>
      </c>
      <c r="B104" s="21" t="s">
        <v>112</v>
      </c>
      <c r="C104" s="74">
        <v>1120123315</v>
      </c>
      <c r="D104" s="16"/>
      <c r="E104" s="101" t="s">
        <v>579</v>
      </c>
      <c r="F104" s="41">
        <f>SUM(F105:F106)</f>
        <v>1972.3999999999999</v>
      </c>
      <c r="G104" s="41">
        <f>SUM(G105:G106)</f>
        <v>1400</v>
      </c>
      <c r="H104" s="41">
        <f>SUM(H105:H106)</f>
        <v>1400</v>
      </c>
    </row>
    <row r="105" spans="1:8" s="32" customFormat="1" ht="25.5" x14ac:dyDescent="0.2">
      <c r="A105" s="21" t="s">
        <v>95</v>
      </c>
      <c r="B105" s="21" t="s">
        <v>112</v>
      </c>
      <c r="C105" s="74">
        <v>1120123315</v>
      </c>
      <c r="D105" s="84" t="s">
        <v>66</v>
      </c>
      <c r="E105" s="55" t="s">
        <v>132</v>
      </c>
      <c r="F105" s="41">
        <v>118.1</v>
      </c>
      <c r="G105" s="41">
        <v>51.2</v>
      </c>
      <c r="H105" s="41">
        <v>51.2</v>
      </c>
    </row>
    <row r="106" spans="1:8" s="32" customFormat="1" ht="38.25" x14ac:dyDescent="0.2">
      <c r="A106" s="21" t="s">
        <v>95</v>
      </c>
      <c r="B106" s="21" t="s">
        <v>112</v>
      </c>
      <c r="C106" s="74">
        <v>1120123315</v>
      </c>
      <c r="D106" s="84" t="s">
        <v>216</v>
      </c>
      <c r="E106" s="101" t="s">
        <v>217</v>
      </c>
      <c r="F106" s="41">
        <v>1854.3</v>
      </c>
      <c r="G106" s="41">
        <v>1348.8</v>
      </c>
      <c r="H106" s="41">
        <v>1348.8</v>
      </c>
    </row>
    <row r="107" spans="1:8" s="32" customFormat="1" ht="51" x14ac:dyDescent="0.2">
      <c r="A107" s="21" t="s">
        <v>95</v>
      </c>
      <c r="B107" s="21" t="s">
        <v>112</v>
      </c>
      <c r="C107" s="52" t="s">
        <v>55</v>
      </c>
      <c r="D107" s="16"/>
      <c r="E107" s="48" t="s">
        <v>258</v>
      </c>
      <c r="F107" s="96">
        <f>F108+F110</f>
        <v>10</v>
      </c>
      <c r="G107" s="96">
        <f>G108+G110</f>
        <v>5</v>
      </c>
      <c r="H107" s="96">
        <f>H108+H110</f>
        <v>5</v>
      </c>
    </row>
    <row r="108" spans="1:8" s="32" customFormat="1" ht="25.5" x14ac:dyDescent="0.2">
      <c r="A108" s="21" t="s">
        <v>95</v>
      </c>
      <c r="B108" s="21" t="s">
        <v>112</v>
      </c>
      <c r="C108" s="74">
        <v>1130123320</v>
      </c>
      <c r="D108" s="16"/>
      <c r="E108" s="101" t="s">
        <v>259</v>
      </c>
      <c r="F108" s="41">
        <f>F109</f>
        <v>8</v>
      </c>
      <c r="G108" s="41">
        <f>G109</f>
        <v>4</v>
      </c>
      <c r="H108" s="41">
        <f>H109</f>
        <v>4</v>
      </c>
    </row>
    <row r="109" spans="1:8" s="32" customFormat="1" ht="38.25" x14ac:dyDescent="0.2">
      <c r="A109" s="21" t="s">
        <v>95</v>
      </c>
      <c r="B109" s="21" t="s">
        <v>112</v>
      </c>
      <c r="C109" s="74">
        <v>1130123320</v>
      </c>
      <c r="D109" s="84" t="s">
        <v>216</v>
      </c>
      <c r="E109" s="101" t="s">
        <v>217</v>
      </c>
      <c r="F109" s="41">
        <v>8</v>
      </c>
      <c r="G109" s="41">
        <v>4</v>
      </c>
      <c r="H109" s="41">
        <v>4</v>
      </c>
    </row>
    <row r="110" spans="1:8" s="32" customFormat="1" ht="38.25" x14ac:dyDescent="0.2">
      <c r="A110" s="21" t="s">
        <v>95</v>
      </c>
      <c r="B110" s="21" t="s">
        <v>112</v>
      </c>
      <c r="C110" s="74">
        <v>1130123325</v>
      </c>
      <c r="D110" s="16"/>
      <c r="E110" s="101" t="s">
        <v>226</v>
      </c>
      <c r="F110" s="41">
        <f>F111</f>
        <v>2</v>
      </c>
      <c r="G110" s="41">
        <f>G111</f>
        <v>1</v>
      </c>
      <c r="H110" s="41">
        <f>H111</f>
        <v>1</v>
      </c>
    </row>
    <row r="111" spans="1:8" s="32" customFormat="1" ht="38.25" x14ac:dyDescent="0.2">
      <c r="A111" s="21" t="s">
        <v>95</v>
      </c>
      <c r="B111" s="21" t="s">
        <v>112</v>
      </c>
      <c r="C111" s="74">
        <v>1130123325</v>
      </c>
      <c r="D111" s="84" t="s">
        <v>216</v>
      </c>
      <c r="E111" s="101" t="s">
        <v>217</v>
      </c>
      <c r="F111" s="41">
        <v>2</v>
      </c>
      <c r="G111" s="41">
        <v>1</v>
      </c>
      <c r="H111" s="41">
        <v>1</v>
      </c>
    </row>
    <row r="112" spans="1:8" s="32" customFormat="1" ht="63.75" x14ac:dyDescent="0.2">
      <c r="A112" s="21" t="s">
        <v>95</v>
      </c>
      <c r="B112" s="21" t="s">
        <v>112</v>
      </c>
      <c r="C112" s="52" t="s">
        <v>56</v>
      </c>
      <c r="D112" s="16"/>
      <c r="E112" s="48" t="s">
        <v>208</v>
      </c>
      <c r="F112" s="96">
        <f>F113+F115</f>
        <v>15</v>
      </c>
      <c r="G112" s="96">
        <f>G113+G115</f>
        <v>15</v>
      </c>
      <c r="H112" s="96">
        <f>H113+H115</f>
        <v>15</v>
      </c>
    </row>
    <row r="113" spans="1:8" s="32" customFormat="1" ht="25.5" x14ac:dyDescent="0.2">
      <c r="A113" s="21" t="s">
        <v>95</v>
      </c>
      <c r="B113" s="21" t="s">
        <v>112</v>
      </c>
      <c r="C113" s="74">
        <v>1140123330</v>
      </c>
      <c r="D113" s="16"/>
      <c r="E113" s="101" t="s">
        <v>197</v>
      </c>
      <c r="F113" s="41">
        <f>F114</f>
        <v>12</v>
      </c>
      <c r="G113" s="41">
        <f>G114</f>
        <v>12</v>
      </c>
      <c r="H113" s="41">
        <f>H114</f>
        <v>12</v>
      </c>
    </row>
    <row r="114" spans="1:8" s="32" customFormat="1" ht="38.25" x14ac:dyDescent="0.2">
      <c r="A114" s="21" t="s">
        <v>95</v>
      </c>
      <c r="B114" s="21" t="s">
        <v>112</v>
      </c>
      <c r="C114" s="74">
        <v>1140123330</v>
      </c>
      <c r="D114" s="84" t="s">
        <v>216</v>
      </c>
      <c r="E114" s="101" t="s">
        <v>217</v>
      </c>
      <c r="F114" s="41">
        <v>12</v>
      </c>
      <c r="G114" s="41">
        <v>12</v>
      </c>
      <c r="H114" s="41">
        <v>12</v>
      </c>
    </row>
    <row r="115" spans="1:8" s="32" customFormat="1" ht="38.25" x14ac:dyDescent="0.2">
      <c r="A115" s="21" t="s">
        <v>95</v>
      </c>
      <c r="B115" s="21" t="s">
        <v>112</v>
      </c>
      <c r="C115" s="74">
        <v>1140123335</v>
      </c>
      <c r="D115" s="16"/>
      <c r="E115" s="101" t="s">
        <v>228</v>
      </c>
      <c r="F115" s="41">
        <f>F116</f>
        <v>3</v>
      </c>
      <c r="G115" s="41">
        <f>G116</f>
        <v>3</v>
      </c>
      <c r="H115" s="41">
        <f>H116</f>
        <v>3</v>
      </c>
    </row>
    <row r="116" spans="1:8" s="32" customFormat="1" ht="38.25" x14ac:dyDescent="0.2">
      <c r="A116" s="21" t="s">
        <v>95</v>
      </c>
      <c r="B116" s="21" t="s">
        <v>112</v>
      </c>
      <c r="C116" s="74">
        <v>1140123335</v>
      </c>
      <c r="D116" s="84" t="s">
        <v>216</v>
      </c>
      <c r="E116" s="101" t="s">
        <v>217</v>
      </c>
      <c r="F116" s="41">
        <v>3</v>
      </c>
      <c r="G116" s="41">
        <v>3</v>
      </c>
      <c r="H116" s="41">
        <v>3</v>
      </c>
    </row>
    <row r="117" spans="1:8" s="32" customFormat="1" ht="25.5" x14ac:dyDescent="0.2">
      <c r="A117" s="82" t="s">
        <v>95</v>
      </c>
      <c r="B117" s="82" t="s">
        <v>112</v>
      </c>
      <c r="C117" s="73" t="s">
        <v>198</v>
      </c>
      <c r="D117" s="33"/>
      <c r="E117" s="86" t="s">
        <v>146</v>
      </c>
      <c r="F117" s="61">
        <f>F118</f>
        <v>5486.5</v>
      </c>
      <c r="G117" s="61">
        <f>G118</f>
        <v>5486.5</v>
      </c>
      <c r="H117" s="61">
        <f>H118</f>
        <v>5486.5</v>
      </c>
    </row>
    <row r="118" spans="1:8" s="32" customFormat="1" ht="63.75" x14ac:dyDescent="0.2">
      <c r="A118" s="21" t="s">
        <v>95</v>
      </c>
      <c r="B118" s="21" t="s">
        <v>112</v>
      </c>
      <c r="C118" s="21" t="s">
        <v>612</v>
      </c>
      <c r="D118" s="47"/>
      <c r="E118" s="54" t="s">
        <v>616</v>
      </c>
      <c r="F118" s="41">
        <f>SUM(F119:F121)</f>
        <v>5486.5</v>
      </c>
      <c r="G118" s="41">
        <f>SUM(G119:G121)</f>
        <v>5486.5</v>
      </c>
      <c r="H118" s="41">
        <f>SUM(H119:H121)</f>
        <v>5486.5</v>
      </c>
    </row>
    <row r="119" spans="1:8" s="32" customFormat="1" ht="25.5" x14ac:dyDescent="0.2">
      <c r="A119" s="21" t="s">
        <v>95</v>
      </c>
      <c r="B119" s="21" t="s">
        <v>112</v>
      </c>
      <c r="C119" s="21" t="s">
        <v>612</v>
      </c>
      <c r="D119" s="16" t="s">
        <v>66</v>
      </c>
      <c r="E119" s="106" t="s">
        <v>132</v>
      </c>
      <c r="F119" s="41">
        <v>4638.3999999999996</v>
      </c>
      <c r="G119" s="41">
        <v>4638.3999999999996</v>
      </c>
      <c r="H119" s="41">
        <v>4638.3999999999996</v>
      </c>
    </row>
    <row r="120" spans="1:8" s="32" customFormat="1" ht="38.25" x14ac:dyDescent="0.2">
      <c r="A120" s="21" t="s">
        <v>95</v>
      </c>
      <c r="B120" s="21" t="s">
        <v>112</v>
      </c>
      <c r="C120" s="21" t="s">
        <v>612</v>
      </c>
      <c r="D120" s="84" t="s">
        <v>216</v>
      </c>
      <c r="E120" s="101" t="s">
        <v>217</v>
      </c>
      <c r="F120" s="41">
        <v>843.1</v>
      </c>
      <c r="G120" s="41">
        <v>843.1</v>
      </c>
      <c r="H120" s="41">
        <v>843.1</v>
      </c>
    </row>
    <row r="121" spans="1:8" s="32" customFormat="1" ht="25.5" x14ac:dyDescent="0.2">
      <c r="A121" s="21" t="s">
        <v>95</v>
      </c>
      <c r="B121" s="21" t="s">
        <v>112</v>
      </c>
      <c r="C121" s="21" t="s">
        <v>612</v>
      </c>
      <c r="D121" s="83" t="s">
        <v>133</v>
      </c>
      <c r="E121" s="101" t="s">
        <v>134</v>
      </c>
      <c r="F121" s="41">
        <v>5</v>
      </c>
      <c r="G121" s="41">
        <v>5</v>
      </c>
      <c r="H121" s="41">
        <v>5</v>
      </c>
    </row>
    <row r="122" spans="1:8" s="32" customFormat="1" ht="39" x14ac:dyDescent="0.25">
      <c r="A122" s="28" t="s">
        <v>95</v>
      </c>
      <c r="B122" s="28" t="s">
        <v>123</v>
      </c>
      <c r="C122" s="28"/>
      <c r="D122" s="34"/>
      <c r="E122" s="46" t="s">
        <v>23</v>
      </c>
      <c r="F122" s="40">
        <f>F123+F127</f>
        <v>34</v>
      </c>
      <c r="G122" s="40">
        <f>G123+G127</f>
        <v>34</v>
      </c>
      <c r="H122" s="40">
        <f>H123+H127</f>
        <v>63.4</v>
      </c>
    </row>
    <row r="123" spans="1:8" s="32" customFormat="1" ht="89.25" x14ac:dyDescent="0.2">
      <c r="A123" s="73" t="s">
        <v>95</v>
      </c>
      <c r="B123" s="73" t="s">
        <v>123</v>
      </c>
      <c r="C123" s="73" t="s">
        <v>73</v>
      </c>
      <c r="D123" s="16"/>
      <c r="E123" s="53" t="s">
        <v>696</v>
      </c>
      <c r="F123" s="99">
        <f t="shared" ref="F123:H125" si="5">F124</f>
        <v>34</v>
      </c>
      <c r="G123" s="99">
        <f t="shared" si="5"/>
        <v>34</v>
      </c>
      <c r="H123" s="99">
        <f t="shared" si="5"/>
        <v>34</v>
      </c>
    </row>
    <row r="124" spans="1:8" s="32" customFormat="1" ht="51" x14ac:dyDescent="0.2">
      <c r="A124" s="21" t="s">
        <v>95</v>
      </c>
      <c r="B124" s="21" t="s">
        <v>123</v>
      </c>
      <c r="C124" s="52" t="s">
        <v>74</v>
      </c>
      <c r="D124" s="16"/>
      <c r="E124" s="60" t="s">
        <v>190</v>
      </c>
      <c r="F124" s="58">
        <f t="shared" si="5"/>
        <v>34</v>
      </c>
      <c r="G124" s="58">
        <f t="shared" si="5"/>
        <v>34</v>
      </c>
      <c r="H124" s="58">
        <f t="shared" si="5"/>
        <v>34</v>
      </c>
    </row>
    <row r="125" spans="1:8" s="32" customFormat="1" ht="63.75" x14ac:dyDescent="0.2">
      <c r="A125" s="21" t="s">
        <v>95</v>
      </c>
      <c r="B125" s="21" t="s">
        <v>123</v>
      </c>
      <c r="C125" s="21" t="s">
        <v>576</v>
      </c>
      <c r="D125" s="16"/>
      <c r="E125" s="101" t="s">
        <v>354</v>
      </c>
      <c r="F125" s="41">
        <f t="shared" si="5"/>
        <v>34</v>
      </c>
      <c r="G125" s="41">
        <f t="shared" si="5"/>
        <v>34</v>
      </c>
      <c r="H125" s="41">
        <f t="shared" si="5"/>
        <v>34</v>
      </c>
    </row>
    <row r="126" spans="1:8" s="32" customFormat="1" ht="25.5" x14ac:dyDescent="0.2">
      <c r="A126" s="21" t="s">
        <v>95</v>
      </c>
      <c r="B126" s="21" t="s">
        <v>123</v>
      </c>
      <c r="C126" s="21" t="s">
        <v>576</v>
      </c>
      <c r="D126" s="84" t="s">
        <v>66</v>
      </c>
      <c r="E126" s="55" t="s">
        <v>132</v>
      </c>
      <c r="F126" s="41">
        <v>34</v>
      </c>
      <c r="G126" s="41">
        <v>34</v>
      </c>
      <c r="H126" s="41">
        <v>34</v>
      </c>
    </row>
    <row r="127" spans="1:8" s="32" customFormat="1" ht="89.25" customHeight="1" x14ac:dyDescent="0.2">
      <c r="A127" s="73" t="s">
        <v>95</v>
      </c>
      <c r="B127" s="73" t="s">
        <v>123</v>
      </c>
      <c r="C127" s="73" t="s">
        <v>232</v>
      </c>
      <c r="D127" s="16"/>
      <c r="E127" s="64" t="s">
        <v>702</v>
      </c>
      <c r="F127" s="99">
        <f>F128+F131</f>
        <v>0</v>
      </c>
      <c r="G127" s="99">
        <f>G128+G131</f>
        <v>0</v>
      </c>
      <c r="H127" s="99">
        <f>H128+H131</f>
        <v>29.4</v>
      </c>
    </row>
    <row r="128" spans="1:8" s="32" customFormat="1" ht="51" x14ac:dyDescent="0.2">
      <c r="A128" s="21" t="s">
        <v>95</v>
      </c>
      <c r="B128" s="21" t="s">
        <v>123</v>
      </c>
      <c r="C128" s="52" t="s">
        <v>233</v>
      </c>
      <c r="D128" s="16"/>
      <c r="E128" s="48" t="s">
        <v>234</v>
      </c>
      <c r="F128" s="58">
        <f>F129+F131</f>
        <v>0</v>
      </c>
      <c r="G128" s="58">
        <f>G129</f>
        <v>0</v>
      </c>
      <c r="H128" s="58">
        <f>H129</f>
        <v>23.4</v>
      </c>
    </row>
    <row r="129" spans="1:8" s="32" customFormat="1" ht="38.25" x14ac:dyDescent="0.2">
      <c r="A129" s="21" t="s">
        <v>95</v>
      </c>
      <c r="B129" s="21" t="s">
        <v>123</v>
      </c>
      <c r="C129" s="21" t="s">
        <v>609</v>
      </c>
      <c r="D129" s="16"/>
      <c r="E129" s="101" t="s">
        <v>373</v>
      </c>
      <c r="F129" s="97">
        <f>F130</f>
        <v>0</v>
      </c>
      <c r="G129" s="97">
        <f>G130</f>
        <v>0</v>
      </c>
      <c r="H129" s="97">
        <f>H130</f>
        <v>23.4</v>
      </c>
    </row>
    <row r="130" spans="1:8" s="32" customFormat="1" ht="38.25" x14ac:dyDescent="0.2">
      <c r="A130" s="21" t="s">
        <v>95</v>
      </c>
      <c r="B130" s="21" t="s">
        <v>123</v>
      </c>
      <c r="C130" s="21" t="s">
        <v>609</v>
      </c>
      <c r="D130" s="84" t="s">
        <v>216</v>
      </c>
      <c r="E130" s="101" t="s">
        <v>217</v>
      </c>
      <c r="F130" s="41">
        <v>0</v>
      </c>
      <c r="G130" s="41">
        <v>0</v>
      </c>
      <c r="H130" s="41">
        <v>23.4</v>
      </c>
    </row>
    <row r="131" spans="1:8" s="32" customFormat="1" ht="25.5" x14ac:dyDescent="0.2">
      <c r="A131" s="21" t="s">
        <v>95</v>
      </c>
      <c r="B131" s="21" t="s">
        <v>123</v>
      </c>
      <c r="C131" s="21" t="s">
        <v>610</v>
      </c>
      <c r="D131" s="16"/>
      <c r="E131" s="101" t="s">
        <v>374</v>
      </c>
      <c r="F131" s="97">
        <f>F132</f>
        <v>0</v>
      </c>
      <c r="G131" s="97">
        <f>G132</f>
        <v>0</v>
      </c>
      <c r="H131" s="97">
        <f>H132</f>
        <v>6</v>
      </c>
    </row>
    <row r="132" spans="1:8" s="32" customFormat="1" ht="38.25" x14ac:dyDescent="0.2">
      <c r="A132" s="21" t="s">
        <v>95</v>
      </c>
      <c r="B132" s="21" t="s">
        <v>123</v>
      </c>
      <c r="C132" s="21" t="s">
        <v>610</v>
      </c>
      <c r="D132" s="84" t="s">
        <v>216</v>
      </c>
      <c r="E132" s="101" t="s">
        <v>217</v>
      </c>
      <c r="F132" s="41">
        <v>0</v>
      </c>
      <c r="G132" s="41">
        <v>0</v>
      </c>
      <c r="H132" s="41">
        <v>6</v>
      </c>
    </row>
    <row r="133" spans="1:8" s="32" customFormat="1" ht="15.75" x14ac:dyDescent="0.25">
      <c r="A133" s="4" t="s">
        <v>96</v>
      </c>
      <c r="B133" s="3"/>
      <c r="C133" s="3"/>
      <c r="D133" s="3"/>
      <c r="E133" s="49" t="s">
        <v>102</v>
      </c>
      <c r="F133" s="95">
        <f>F134+F143+F154+F197</f>
        <v>191520.30000000002</v>
      </c>
      <c r="G133" s="95">
        <f>G134+G143+G154+G197</f>
        <v>157267.79999999999</v>
      </c>
      <c r="H133" s="95">
        <f>H134+H143+H154+H197</f>
        <v>180002.90000000002</v>
      </c>
    </row>
    <row r="134" spans="1:8" s="32" customFormat="1" ht="14.25" x14ac:dyDescent="0.2">
      <c r="A134" s="30" t="s">
        <v>96</v>
      </c>
      <c r="B134" s="30" t="s">
        <v>97</v>
      </c>
      <c r="C134" s="30"/>
      <c r="D134" s="30"/>
      <c r="E134" s="45" t="s">
        <v>105</v>
      </c>
      <c r="F134" s="40">
        <f>F135+F139</f>
        <v>5355.3</v>
      </c>
      <c r="G134" s="40">
        <f t="shared" ref="G134:H134" si="6">G135+G139</f>
        <v>1563</v>
      </c>
      <c r="H134" s="40">
        <f t="shared" si="6"/>
        <v>2222.9</v>
      </c>
    </row>
    <row r="135" spans="1:8" s="32" customFormat="1" ht="89.25" x14ac:dyDescent="0.2">
      <c r="A135" s="84" t="s">
        <v>96</v>
      </c>
      <c r="B135" s="84" t="s">
        <v>97</v>
      </c>
      <c r="C135" s="73" t="s">
        <v>71</v>
      </c>
      <c r="D135" s="16"/>
      <c r="E135" s="213" t="s">
        <v>690</v>
      </c>
      <c r="F135" s="99">
        <f>F136</f>
        <v>3973</v>
      </c>
      <c r="G135" s="99">
        <f>G136</f>
        <v>1500</v>
      </c>
      <c r="H135" s="99">
        <f>H136</f>
        <v>2159.9</v>
      </c>
    </row>
    <row r="136" spans="1:8" s="32" customFormat="1" ht="38.25" x14ac:dyDescent="0.2">
      <c r="A136" s="84" t="s">
        <v>96</v>
      </c>
      <c r="B136" s="84" t="s">
        <v>97</v>
      </c>
      <c r="C136" s="52" t="s">
        <v>165</v>
      </c>
      <c r="D136" s="16"/>
      <c r="E136" s="103" t="s">
        <v>164</v>
      </c>
      <c r="F136" s="39">
        <f>F137</f>
        <v>3973</v>
      </c>
      <c r="G136" s="39">
        <f t="shared" ref="G136:H136" si="7">G137</f>
        <v>1500</v>
      </c>
      <c r="H136" s="39">
        <f t="shared" si="7"/>
        <v>2159.9</v>
      </c>
    </row>
    <row r="137" spans="1:8" s="32" customFormat="1" ht="38.25" x14ac:dyDescent="0.2">
      <c r="A137" s="84" t="s">
        <v>96</v>
      </c>
      <c r="B137" s="84" t="s">
        <v>97</v>
      </c>
      <c r="C137" s="21" t="s">
        <v>791</v>
      </c>
      <c r="D137" s="16"/>
      <c r="E137" s="103" t="s">
        <v>790</v>
      </c>
      <c r="F137" s="39">
        <f>F138</f>
        <v>3973</v>
      </c>
      <c r="G137" s="39">
        <f t="shared" ref="G137" si="8">G138</f>
        <v>1500</v>
      </c>
      <c r="H137" s="39">
        <f t="shared" ref="H137" si="9">H138</f>
        <v>2159.9</v>
      </c>
    </row>
    <row r="138" spans="1:8" s="32" customFormat="1" ht="38.25" x14ac:dyDescent="0.2">
      <c r="A138" s="84" t="s">
        <v>96</v>
      </c>
      <c r="B138" s="84" t="s">
        <v>97</v>
      </c>
      <c r="C138" s="21" t="s">
        <v>791</v>
      </c>
      <c r="D138" s="84" t="s">
        <v>216</v>
      </c>
      <c r="E138" s="101" t="s">
        <v>217</v>
      </c>
      <c r="F138" s="39">
        <f>43.7+3929.3</f>
        <v>3973</v>
      </c>
      <c r="G138" s="39">
        <f>16.5+1483.5</f>
        <v>1500</v>
      </c>
      <c r="H138" s="39">
        <f>23.8+2136.1</f>
        <v>2159.9</v>
      </c>
    </row>
    <row r="139" spans="1:8" s="32" customFormat="1" ht="89.25" x14ac:dyDescent="0.2">
      <c r="A139" s="5" t="s">
        <v>96</v>
      </c>
      <c r="B139" s="5" t="s">
        <v>97</v>
      </c>
      <c r="C139" s="76">
        <v>400000000</v>
      </c>
      <c r="D139" s="30"/>
      <c r="E139" s="212" t="s">
        <v>689</v>
      </c>
      <c r="F139" s="99">
        <f t="shared" ref="F139:H141" si="10">F140</f>
        <v>1382.3</v>
      </c>
      <c r="G139" s="99">
        <f t="shared" si="10"/>
        <v>63</v>
      </c>
      <c r="H139" s="99">
        <f t="shared" si="10"/>
        <v>63</v>
      </c>
    </row>
    <row r="140" spans="1:8" s="32" customFormat="1" ht="51.75" customHeight="1" x14ac:dyDescent="0.2">
      <c r="A140" s="47" t="s">
        <v>96</v>
      </c>
      <c r="B140" s="47" t="s">
        <v>97</v>
      </c>
      <c r="C140" s="75">
        <v>410000000</v>
      </c>
      <c r="D140" s="30"/>
      <c r="E140" s="46" t="s">
        <v>512</v>
      </c>
      <c r="F140" s="96">
        <f t="shared" si="10"/>
        <v>1382.3</v>
      </c>
      <c r="G140" s="96">
        <f t="shared" si="10"/>
        <v>63</v>
      </c>
      <c r="H140" s="96">
        <f t="shared" si="10"/>
        <v>63</v>
      </c>
    </row>
    <row r="141" spans="1:8" s="32" customFormat="1" ht="51" x14ac:dyDescent="0.2">
      <c r="A141" s="84" t="s">
        <v>96</v>
      </c>
      <c r="B141" s="84" t="s">
        <v>97</v>
      </c>
      <c r="C141" s="74">
        <v>410100000</v>
      </c>
      <c r="D141" s="30"/>
      <c r="E141" s="100" t="s">
        <v>513</v>
      </c>
      <c r="F141" s="96">
        <f t="shared" si="10"/>
        <v>1382.3</v>
      </c>
      <c r="G141" s="96">
        <f t="shared" si="10"/>
        <v>63</v>
      </c>
      <c r="H141" s="96">
        <f t="shared" si="10"/>
        <v>63</v>
      </c>
    </row>
    <row r="142" spans="1:8" s="32" customFormat="1" ht="25.5" x14ac:dyDescent="0.2">
      <c r="A142" s="84" t="s">
        <v>96</v>
      </c>
      <c r="B142" s="84" t="s">
        <v>97</v>
      </c>
      <c r="C142" s="183" t="s">
        <v>515</v>
      </c>
      <c r="D142" s="16"/>
      <c r="E142" s="103" t="s">
        <v>171</v>
      </c>
      <c r="F142" s="39">
        <v>1382.3</v>
      </c>
      <c r="G142" s="39">
        <v>63</v>
      </c>
      <c r="H142" s="39">
        <v>63</v>
      </c>
    </row>
    <row r="143" spans="1:8" ht="14.25" x14ac:dyDescent="0.2">
      <c r="A143" s="30" t="s">
        <v>96</v>
      </c>
      <c r="B143" s="30" t="s">
        <v>103</v>
      </c>
      <c r="C143" s="30"/>
      <c r="D143" s="30"/>
      <c r="E143" s="27" t="s">
        <v>1</v>
      </c>
      <c r="F143" s="40">
        <f t="shared" ref="F143:H144" si="11">F144</f>
        <v>27260.9</v>
      </c>
      <c r="G143" s="40">
        <f t="shared" si="11"/>
        <v>25198.5</v>
      </c>
      <c r="H143" s="40">
        <f t="shared" si="11"/>
        <v>25329.4</v>
      </c>
    </row>
    <row r="144" spans="1:8" ht="102" x14ac:dyDescent="0.2">
      <c r="A144" s="5" t="s">
        <v>96</v>
      </c>
      <c r="B144" s="5" t="s">
        <v>103</v>
      </c>
      <c r="C144" s="73" t="s">
        <v>69</v>
      </c>
      <c r="D144" s="30"/>
      <c r="E144" s="212" t="s">
        <v>695</v>
      </c>
      <c r="F144" s="99">
        <f t="shared" si="11"/>
        <v>27260.9</v>
      </c>
      <c r="G144" s="99">
        <f t="shared" si="11"/>
        <v>25198.5</v>
      </c>
      <c r="H144" s="99">
        <f t="shared" si="11"/>
        <v>25329.4</v>
      </c>
    </row>
    <row r="145" spans="1:8" ht="63.75" x14ac:dyDescent="0.2">
      <c r="A145" s="16" t="s">
        <v>96</v>
      </c>
      <c r="B145" s="16" t="s">
        <v>103</v>
      </c>
      <c r="C145" s="52" t="s">
        <v>219</v>
      </c>
      <c r="D145" s="30"/>
      <c r="E145" s="46" t="s">
        <v>189</v>
      </c>
      <c r="F145" s="96">
        <f>F146+F148+F150+F152</f>
        <v>27260.9</v>
      </c>
      <c r="G145" s="96">
        <f>G146+G148+G150+G152</f>
        <v>25198.5</v>
      </c>
      <c r="H145" s="96">
        <f>H146+H148+H150+H152</f>
        <v>25329.4</v>
      </c>
    </row>
    <row r="146" spans="1:8" ht="76.5" x14ac:dyDescent="0.2">
      <c r="A146" s="16" t="s">
        <v>96</v>
      </c>
      <c r="B146" s="16" t="s">
        <v>103</v>
      </c>
      <c r="C146" s="74" t="s">
        <v>315</v>
      </c>
      <c r="D146" s="30"/>
      <c r="E146" s="100" t="s">
        <v>220</v>
      </c>
      <c r="F146" s="39">
        <f>F147</f>
        <v>5028.8</v>
      </c>
      <c r="G146" s="39">
        <f>G147</f>
        <v>5039.7</v>
      </c>
      <c r="H146" s="39">
        <f>H147</f>
        <v>5054.8999999999996</v>
      </c>
    </row>
    <row r="147" spans="1:8" ht="38.25" x14ac:dyDescent="0.2">
      <c r="A147" s="16" t="s">
        <v>96</v>
      </c>
      <c r="B147" s="16" t="s">
        <v>103</v>
      </c>
      <c r="C147" s="74" t="s">
        <v>315</v>
      </c>
      <c r="D147" s="84" t="s">
        <v>216</v>
      </c>
      <c r="E147" s="101" t="s">
        <v>217</v>
      </c>
      <c r="F147" s="39">
        <v>5028.8</v>
      </c>
      <c r="G147" s="39">
        <v>5039.7</v>
      </c>
      <c r="H147" s="39">
        <v>5054.8999999999996</v>
      </c>
    </row>
    <row r="148" spans="1:8" ht="89.25" x14ac:dyDescent="0.2">
      <c r="A148" s="16" t="s">
        <v>96</v>
      </c>
      <c r="B148" s="16" t="s">
        <v>103</v>
      </c>
      <c r="C148" s="74">
        <v>920110300</v>
      </c>
      <c r="D148" s="16"/>
      <c r="E148" s="126" t="s">
        <v>322</v>
      </c>
      <c r="F148" s="39">
        <f>F149</f>
        <v>20115.2</v>
      </c>
      <c r="G148" s="39">
        <f>G149</f>
        <v>20158.8</v>
      </c>
      <c r="H148" s="39">
        <f>H149</f>
        <v>20219.5</v>
      </c>
    </row>
    <row r="149" spans="1:8" ht="38.25" x14ac:dyDescent="0.2">
      <c r="A149" s="16" t="s">
        <v>96</v>
      </c>
      <c r="B149" s="16" t="s">
        <v>103</v>
      </c>
      <c r="C149" s="74">
        <v>920110300</v>
      </c>
      <c r="D149" s="84" t="s">
        <v>216</v>
      </c>
      <c r="E149" s="101" t="s">
        <v>217</v>
      </c>
      <c r="F149" s="179">
        <v>20115.2</v>
      </c>
      <c r="G149" s="179">
        <v>20158.8</v>
      </c>
      <c r="H149" s="179">
        <v>20219.5</v>
      </c>
    </row>
    <row r="150" spans="1:8" ht="63.75" x14ac:dyDescent="0.2">
      <c r="A150" s="16" t="s">
        <v>96</v>
      </c>
      <c r="B150" s="16" t="s">
        <v>103</v>
      </c>
      <c r="C150" s="74">
        <v>920123490</v>
      </c>
      <c r="D150" s="84"/>
      <c r="E150" s="54" t="s">
        <v>575</v>
      </c>
      <c r="F150" s="39">
        <f>F151</f>
        <v>0</v>
      </c>
      <c r="G150" s="39">
        <f>G151</f>
        <v>0</v>
      </c>
      <c r="H150" s="39">
        <f>H151</f>
        <v>55</v>
      </c>
    </row>
    <row r="151" spans="1:8" ht="38.25" x14ac:dyDescent="0.2">
      <c r="A151" s="16" t="s">
        <v>96</v>
      </c>
      <c r="B151" s="16" t="s">
        <v>103</v>
      </c>
      <c r="C151" s="74">
        <v>920123490</v>
      </c>
      <c r="D151" s="84" t="s">
        <v>216</v>
      </c>
      <c r="E151" s="101" t="s">
        <v>217</v>
      </c>
      <c r="F151" s="179">
        <v>0</v>
      </c>
      <c r="G151" s="179">
        <v>0</v>
      </c>
      <c r="H151" s="179">
        <v>55</v>
      </c>
    </row>
    <row r="152" spans="1:8" ht="89.25" x14ac:dyDescent="0.2">
      <c r="A152" s="16" t="s">
        <v>96</v>
      </c>
      <c r="B152" s="16" t="s">
        <v>103</v>
      </c>
      <c r="C152" s="74">
        <v>920123495</v>
      </c>
      <c r="D152" s="84"/>
      <c r="E152" s="54" t="s">
        <v>642</v>
      </c>
      <c r="F152" s="39">
        <f>F153</f>
        <v>2116.9</v>
      </c>
      <c r="G152" s="39">
        <f>G153</f>
        <v>0</v>
      </c>
      <c r="H152" s="39">
        <f>H153</f>
        <v>0</v>
      </c>
    </row>
    <row r="153" spans="1:8" ht="38.25" x14ac:dyDescent="0.2">
      <c r="A153" s="16" t="s">
        <v>96</v>
      </c>
      <c r="B153" s="16" t="s">
        <v>103</v>
      </c>
      <c r="C153" s="74">
        <v>920123495</v>
      </c>
      <c r="D153" s="84" t="s">
        <v>216</v>
      </c>
      <c r="E153" s="101" t="s">
        <v>217</v>
      </c>
      <c r="F153" s="39">
        <v>2116.9</v>
      </c>
      <c r="G153" s="39">
        <v>0</v>
      </c>
      <c r="H153" s="39">
        <v>0</v>
      </c>
    </row>
    <row r="154" spans="1:8" ht="28.5" x14ac:dyDescent="0.2">
      <c r="A154" s="30" t="s">
        <v>96</v>
      </c>
      <c r="B154" s="30" t="s">
        <v>101</v>
      </c>
      <c r="C154" s="30"/>
      <c r="D154" s="30"/>
      <c r="E154" s="50" t="s">
        <v>202</v>
      </c>
      <c r="F154" s="40">
        <f>F155+F175+F179</f>
        <v>154722.9</v>
      </c>
      <c r="G154" s="40">
        <f>G155+G175+G179</f>
        <v>128552.8</v>
      </c>
      <c r="H154" s="40">
        <f>H155+H175+H179</f>
        <v>150504.4</v>
      </c>
    </row>
    <row r="155" spans="1:8" ht="102" x14ac:dyDescent="0.2">
      <c r="A155" s="5" t="s">
        <v>96</v>
      </c>
      <c r="B155" s="5" t="s">
        <v>101</v>
      </c>
      <c r="C155" s="73" t="s">
        <v>69</v>
      </c>
      <c r="D155" s="30"/>
      <c r="E155" s="212" t="s">
        <v>695</v>
      </c>
      <c r="F155" s="99">
        <f>F156</f>
        <v>137751</v>
      </c>
      <c r="G155" s="99">
        <f>G156</f>
        <v>123915</v>
      </c>
      <c r="H155" s="99">
        <f>H156</f>
        <v>141899.9</v>
      </c>
    </row>
    <row r="156" spans="1:8" ht="63.75" x14ac:dyDescent="0.2">
      <c r="A156" s="16" t="s">
        <v>96</v>
      </c>
      <c r="B156" s="16" t="s">
        <v>101</v>
      </c>
      <c r="C156" s="52" t="s">
        <v>70</v>
      </c>
      <c r="D156" s="30"/>
      <c r="E156" s="46" t="s">
        <v>167</v>
      </c>
      <c r="F156" s="96">
        <f>F157+F159+F161+F163+F165+F167+F169+F171+F173</f>
        <v>137751</v>
      </c>
      <c r="G156" s="96">
        <f>G157+G159+G161+G163+G165+G167+G169+G171+G173</f>
        <v>123915</v>
      </c>
      <c r="H156" s="96">
        <f>H157+H159+H161+H163+H165+H167+H169+H171+H173</f>
        <v>141899.9</v>
      </c>
    </row>
    <row r="157" spans="1:8" ht="89.25" x14ac:dyDescent="0.2">
      <c r="A157" s="16" t="s">
        <v>96</v>
      </c>
      <c r="B157" s="16" t="s">
        <v>101</v>
      </c>
      <c r="C157" s="79">
        <v>910123405</v>
      </c>
      <c r="D157" s="119"/>
      <c r="E157" s="117" t="s">
        <v>303</v>
      </c>
      <c r="F157" s="111">
        <f>F158</f>
        <v>15376.7</v>
      </c>
      <c r="G157" s="111">
        <f>G158</f>
        <v>8086.9</v>
      </c>
      <c r="H157" s="111">
        <f>H158</f>
        <v>15386.8</v>
      </c>
    </row>
    <row r="158" spans="1:8" ht="38.25" x14ac:dyDescent="0.2">
      <c r="A158" s="16" t="s">
        <v>96</v>
      </c>
      <c r="B158" s="16" t="s">
        <v>101</v>
      </c>
      <c r="C158" s="79">
        <v>910123405</v>
      </c>
      <c r="D158" s="84" t="s">
        <v>216</v>
      </c>
      <c r="E158" s="101" t="s">
        <v>217</v>
      </c>
      <c r="F158" s="111">
        <v>15376.7</v>
      </c>
      <c r="G158" s="111">
        <v>8086.9</v>
      </c>
      <c r="H158" s="111">
        <v>15386.8</v>
      </c>
    </row>
    <row r="159" spans="1:8" ht="64.5" customHeight="1" x14ac:dyDescent="0.2">
      <c r="A159" s="16" t="s">
        <v>96</v>
      </c>
      <c r="B159" s="16" t="s">
        <v>101</v>
      </c>
      <c r="C159" s="79">
        <v>910110520</v>
      </c>
      <c r="D159" s="119"/>
      <c r="E159" s="117" t="s">
        <v>187</v>
      </c>
      <c r="F159" s="111">
        <f>F160</f>
        <v>20020.599999999999</v>
      </c>
      <c r="G159" s="111">
        <f>G160</f>
        <v>20821.400000000001</v>
      </c>
      <c r="H159" s="111">
        <f>H160</f>
        <v>21654.3</v>
      </c>
    </row>
    <row r="160" spans="1:8" ht="38.25" x14ac:dyDescent="0.2">
      <c r="A160" s="16" t="s">
        <v>96</v>
      </c>
      <c r="B160" s="16" t="s">
        <v>101</v>
      </c>
      <c r="C160" s="79">
        <v>910110520</v>
      </c>
      <c r="D160" s="84" t="s">
        <v>216</v>
      </c>
      <c r="E160" s="101" t="s">
        <v>12</v>
      </c>
      <c r="F160" s="178">
        <v>20020.599999999999</v>
      </c>
      <c r="G160" s="179">
        <v>20821.400000000001</v>
      </c>
      <c r="H160" s="178">
        <v>21654.3</v>
      </c>
    </row>
    <row r="161" spans="1:8" ht="25.5" x14ac:dyDescent="0.2">
      <c r="A161" s="16" t="s">
        <v>96</v>
      </c>
      <c r="B161" s="16" t="s">
        <v>101</v>
      </c>
      <c r="C161" s="79">
        <v>910123410</v>
      </c>
      <c r="D161" s="124"/>
      <c r="E161" s="101" t="s">
        <v>188</v>
      </c>
      <c r="F161" s="111">
        <f>F162</f>
        <v>16457</v>
      </c>
      <c r="G161" s="111">
        <f>G162</f>
        <v>8177.3</v>
      </c>
      <c r="H161" s="111">
        <f>H162</f>
        <v>16457</v>
      </c>
    </row>
    <row r="162" spans="1:8" ht="38.25" x14ac:dyDescent="0.2">
      <c r="A162" s="16" t="s">
        <v>96</v>
      </c>
      <c r="B162" s="16" t="s">
        <v>101</v>
      </c>
      <c r="C162" s="79">
        <v>910123410</v>
      </c>
      <c r="D162" s="84" t="s">
        <v>216</v>
      </c>
      <c r="E162" s="101" t="s">
        <v>217</v>
      </c>
      <c r="F162" s="111">
        <v>16457</v>
      </c>
      <c r="G162" s="111">
        <v>8177.3</v>
      </c>
      <c r="H162" s="111">
        <v>16457</v>
      </c>
    </row>
    <row r="163" spans="1:8" ht="51" x14ac:dyDescent="0.2">
      <c r="A163" s="16" t="s">
        <v>96</v>
      </c>
      <c r="B163" s="16" t="s">
        <v>101</v>
      </c>
      <c r="C163" s="79" t="s">
        <v>362</v>
      </c>
      <c r="D163" s="84"/>
      <c r="E163" s="147" t="s">
        <v>361</v>
      </c>
      <c r="F163" s="111">
        <f>F164</f>
        <v>2317.6</v>
      </c>
      <c r="G163" s="111">
        <f>G164</f>
        <v>2410.3000000000002</v>
      </c>
      <c r="H163" s="111">
        <f>H164</f>
        <v>2506.8000000000002</v>
      </c>
    </row>
    <row r="164" spans="1:8" ht="38.25" x14ac:dyDescent="0.2">
      <c r="A164" s="16" t="s">
        <v>96</v>
      </c>
      <c r="B164" s="16" t="s">
        <v>101</v>
      </c>
      <c r="C164" s="79" t="s">
        <v>362</v>
      </c>
      <c r="D164" s="84" t="s">
        <v>216</v>
      </c>
      <c r="E164" s="101" t="s">
        <v>217</v>
      </c>
      <c r="F164" s="111">
        <v>2317.6</v>
      </c>
      <c r="G164" s="111">
        <v>2410.3000000000002</v>
      </c>
      <c r="H164" s="111">
        <v>2506.8000000000002</v>
      </c>
    </row>
    <row r="165" spans="1:8" ht="63.75" x14ac:dyDescent="0.2">
      <c r="A165" s="16" t="s">
        <v>96</v>
      </c>
      <c r="B165" s="16" t="s">
        <v>101</v>
      </c>
      <c r="C165" s="186" t="s">
        <v>572</v>
      </c>
      <c r="D165" s="84"/>
      <c r="E165" s="147" t="s">
        <v>363</v>
      </c>
      <c r="F165" s="111">
        <f>F166</f>
        <v>9270.5</v>
      </c>
      <c r="G165" s="111">
        <f>G166</f>
        <v>9641.2999999999993</v>
      </c>
      <c r="H165" s="111">
        <f>H166</f>
        <v>10027</v>
      </c>
    </row>
    <row r="166" spans="1:8" ht="38.25" x14ac:dyDescent="0.2">
      <c r="A166" s="16" t="s">
        <v>96</v>
      </c>
      <c r="B166" s="16" t="s">
        <v>101</v>
      </c>
      <c r="C166" s="186" t="s">
        <v>572</v>
      </c>
      <c r="D166" s="84" t="s">
        <v>216</v>
      </c>
      <c r="E166" s="101" t="s">
        <v>217</v>
      </c>
      <c r="F166" s="178">
        <v>9270.5</v>
      </c>
      <c r="G166" s="179">
        <v>9641.2999999999993</v>
      </c>
      <c r="H166" s="231">
        <v>10027</v>
      </c>
    </row>
    <row r="167" spans="1:8" ht="25.5" x14ac:dyDescent="0.2">
      <c r="A167" s="16" t="s">
        <v>96</v>
      </c>
      <c r="B167" s="16" t="s">
        <v>101</v>
      </c>
      <c r="C167" s="79" t="s">
        <v>358</v>
      </c>
      <c r="D167" s="84"/>
      <c r="E167" s="101" t="s">
        <v>359</v>
      </c>
      <c r="F167" s="111">
        <f>F168</f>
        <v>14380.3</v>
      </c>
      <c r="G167" s="111">
        <f>G168</f>
        <v>14955.6</v>
      </c>
      <c r="H167" s="111">
        <f>H168</f>
        <v>15173.6</v>
      </c>
    </row>
    <row r="168" spans="1:8" ht="38.25" x14ac:dyDescent="0.2">
      <c r="A168" s="16" t="s">
        <v>96</v>
      </c>
      <c r="B168" s="16" t="s">
        <v>101</v>
      </c>
      <c r="C168" s="79" t="s">
        <v>358</v>
      </c>
      <c r="D168" s="84" t="s">
        <v>216</v>
      </c>
      <c r="E168" s="101" t="s">
        <v>217</v>
      </c>
      <c r="F168" s="111">
        <v>14380.3</v>
      </c>
      <c r="G168" s="111">
        <v>14955.6</v>
      </c>
      <c r="H168" s="111">
        <v>15173.6</v>
      </c>
    </row>
    <row r="169" spans="1:8" ht="25.5" x14ac:dyDescent="0.2">
      <c r="A169" s="16" t="s">
        <v>96</v>
      </c>
      <c r="B169" s="16" t="s">
        <v>101</v>
      </c>
      <c r="C169" s="189" t="s">
        <v>573</v>
      </c>
      <c r="D169" s="84"/>
      <c r="E169" s="101" t="s">
        <v>360</v>
      </c>
      <c r="F169" s="111">
        <f>F170</f>
        <v>57521.3</v>
      </c>
      <c r="G169" s="111">
        <f>G170</f>
        <v>59822.2</v>
      </c>
      <c r="H169" s="111">
        <f>H170</f>
        <v>60694.400000000001</v>
      </c>
    </row>
    <row r="170" spans="1:8" ht="38.25" x14ac:dyDescent="0.2">
      <c r="A170" s="16" t="s">
        <v>96</v>
      </c>
      <c r="B170" s="16" t="s">
        <v>101</v>
      </c>
      <c r="C170" s="189" t="s">
        <v>573</v>
      </c>
      <c r="D170" s="84" t="s">
        <v>216</v>
      </c>
      <c r="E170" s="101" t="s">
        <v>217</v>
      </c>
      <c r="F170" s="179">
        <v>57521.3</v>
      </c>
      <c r="G170" s="178">
        <v>59822.2</v>
      </c>
      <c r="H170" s="178">
        <v>60694.400000000001</v>
      </c>
    </row>
    <row r="171" spans="1:8" ht="25.5" x14ac:dyDescent="0.2">
      <c r="A171" s="16" t="s">
        <v>96</v>
      </c>
      <c r="B171" s="16" t="s">
        <v>101</v>
      </c>
      <c r="C171" s="79">
        <v>910123425</v>
      </c>
      <c r="D171" s="84"/>
      <c r="E171" s="101" t="s">
        <v>415</v>
      </c>
      <c r="F171" s="111">
        <f>F172</f>
        <v>1590</v>
      </c>
      <c r="G171" s="111">
        <f>G172</f>
        <v>0</v>
      </c>
      <c r="H171" s="111">
        <f>H172</f>
        <v>0</v>
      </c>
    </row>
    <row r="172" spans="1:8" ht="38.25" x14ac:dyDescent="0.2">
      <c r="A172" s="16" t="s">
        <v>96</v>
      </c>
      <c r="B172" s="16" t="s">
        <v>101</v>
      </c>
      <c r="C172" s="79">
        <v>910123425</v>
      </c>
      <c r="D172" s="84" t="s">
        <v>216</v>
      </c>
      <c r="E172" s="101" t="s">
        <v>217</v>
      </c>
      <c r="F172" s="111">
        <v>1590</v>
      </c>
      <c r="G172" s="111">
        <v>0</v>
      </c>
      <c r="H172" s="111">
        <v>0</v>
      </c>
    </row>
    <row r="173" spans="1:8" x14ac:dyDescent="0.2">
      <c r="A173" s="16" t="s">
        <v>96</v>
      </c>
      <c r="B173" s="16" t="s">
        <v>101</v>
      </c>
      <c r="C173" s="79">
        <v>910123430</v>
      </c>
      <c r="D173" s="84"/>
      <c r="E173" s="101" t="s">
        <v>755</v>
      </c>
      <c r="F173" s="111">
        <f>F174</f>
        <v>817</v>
      </c>
      <c r="G173" s="111">
        <f>G174</f>
        <v>0</v>
      </c>
      <c r="H173" s="111">
        <f>H174</f>
        <v>0</v>
      </c>
    </row>
    <row r="174" spans="1:8" ht="38.25" x14ac:dyDescent="0.2">
      <c r="A174" s="16" t="s">
        <v>96</v>
      </c>
      <c r="B174" s="16" t="s">
        <v>101</v>
      </c>
      <c r="C174" s="79">
        <v>910123430</v>
      </c>
      <c r="D174" s="84" t="s">
        <v>216</v>
      </c>
      <c r="E174" s="101" t="s">
        <v>217</v>
      </c>
      <c r="F174" s="111">
        <v>817</v>
      </c>
      <c r="G174" s="111">
        <v>0</v>
      </c>
      <c r="H174" s="111">
        <v>0</v>
      </c>
    </row>
    <row r="175" spans="1:8" ht="127.5" x14ac:dyDescent="0.2">
      <c r="A175" s="5" t="s">
        <v>96</v>
      </c>
      <c r="B175" s="5" t="s">
        <v>101</v>
      </c>
      <c r="C175" s="73" t="s">
        <v>617</v>
      </c>
      <c r="D175" s="84"/>
      <c r="E175" s="214" t="s">
        <v>701</v>
      </c>
      <c r="F175" s="99">
        <f t="shared" ref="F175:H177" si="12">F176</f>
        <v>6842</v>
      </c>
      <c r="G175" s="99">
        <f t="shared" si="12"/>
        <v>0</v>
      </c>
      <c r="H175" s="99">
        <f t="shared" si="12"/>
        <v>1000</v>
      </c>
    </row>
    <row r="176" spans="1:8" ht="63.75" x14ac:dyDescent="0.2">
      <c r="A176" s="47" t="s">
        <v>96</v>
      </c>
      <c r="B176" s="47" t="s">
        <v>101</v>
      </c>
      <c r="C176" s="191">
        <v>1510000000</v>
      </c>
      <c r="D176" s="84"/>
      <c r="E176" s="48" t="s">
        <v>377</v>
      </c>
      <c r="F176" s="41">
        <f t="shared" si="12"/>
        <v>6842</v>
      </c>
      <c r="G176" s="41">
        <f t="shared" si="12"/>
        <v>0</v>
      </c>
      <c r="H176" s="41">
        <f t="shared" si="12"/>
        <v>1000</v>
      </c>
    </row>
    <row r="177" spans="1:8" ht="63.75" x14ac:dyDescent="0.2">
      <c r="A177" s="16" t="s">
        <v>96</v>
      </c>
      <c r="B177" s="16" t="s">
        <v>101</v>
      </c>
      <c r="C177" s="175" t="s">
        <v>619</v>
      </c>
      <c r="D177" s="84"/>
      <c r="E177" s="101" t="s">
        <v>618</v>
      </c>
      <c r="F177" s="41">
        <f t="shared" si="12"/>
        <v>6842</v>
      </c>
      <c r="G177" s="41">
        <f t="shared" si="12"/>
        <v>0</v>
      </c>
      <c r="H177" s="41">
        <f t="shared" si="12"/>
        <v>1000</v>
      </c>
    </row>
    <row r="178" spans="1:8" ht="38.25" x14ac:dyDescent="0.2">
      <c r="A178" s="16" t="s">
        <v>96</v>
      </c>
      <c r="B178" s="16" t="s">
        <v>101</v>
      </c>
      <c r="C178" s="175" t="s">
        <v>619</v>
      </c>
      <c r="D178" s="84" t="s">
        <v>216</v>
      </c>
      <c r="E178" s="101" t="s">
        <v>217</v>
      </c>
      <c r="F178" s="41">
        <v>6842</v>
      </c>
      <c r="G178" s="41">
        <v>0</v>
      </c>
      <c r="H178" s="41">
        <v>1000</v>
      </c>
    </row>
    <row r="179" spans="1:8" ht="88.5" customHeight="1" x14ac:dyDescent="0.2">
      <c r="A179" s="73" t="s">
        <v>96</v>
      </c>
      <c r="B179" s="73" t="s">
        <v>101</v>
      </c>
      <c r="C179" s="73" t="s">
        <v>232</v>
      </c>
      <c r="D179" s="16"/>
      <c r="E179" s="64" t="s">
        <v>702</v>
      </c>
      <c r="F179" s="99">
        <f>F180</f>
        <v>10129.9</v>
      </c>
      <c r="G179" s="99">
        <f>G180</f>
        <v>4637.8</v>
      </c>
      <c r="H179" s="99">
        <f>H180</f>
        <v>7604.5</v>
      </c>
    </row>
    <row r="180" spans="1:8" ht="51" x14ac:dyDescent="0.2">
      <c r="A180" s="21" t="s">
        <v>96</v>
      </c>
      <c r="B180" s="21" t="s">
        <v>101</v>
      </c>
      <c r="C180" s="52" t="s">
        <v>233</v>
      </c>
      <c r="D180" s="16"/>
      <c r="E180" s="48" t="s">
        <v>234</v>
      </c>
      <c r="F180" s="58">
        <f>F181+F183+F185+F187+F189+F191+F193+F195</f>
        <v>10129.9</v>
      </c>
      <c r="G180" s="58">
        <f>G181+G183+G185+G187+G189+G191+G193+G195</f>
        <v>4637.8</v>
      </c>
      <c r="H180" s="58">
        <f>H181+H183+H185+H187+H189+H191+H193+H195</f>
        <v>7604.5</v>
      </c>
    </row>
    <row r="181" spans="1:8" ht="38.25" x14ac:dyDescent="0.2">
      <c r="A181" s="21" t="s">
        <v>96</v>
      </c>
      <c r="B181" s="21" t="s">
        <v>101</v>
      </c>
      <c r="C181" s="21" t="s">
        <v>605</v>
      </c>
      <c r="D181" s="84"/>
      <c r="E181" s="101" t="s">
        <v>355</v>
      </c>
      <c r="F181" s="41">
        <f>F182</f>
        <v>2972.1</v>
      </c>
      <c r="G181" s="41">
        <f>G182</f>
        <v>0</v>
      </c>
      <c r="H181" s="41">
        <f>H182</f>
        <v>2381.1999999999998</v>
      </c>
    </row>
    <row r="182" spans="1:8" ht="38.25" x14ac:dyDescent="0.2">
      <c r="A182" s="21" t="s">
        <v>96</v>
      </c>
      <c r="B182" s="21" t="s">
        <v>101</v>
      </c>
      <c r="C182" s="21" t="s">
        <v>605</v>
      </c>
      <c r="D182" s="84" t="s">
        <v>216</v>
      </c>
      <c r="E182" s="101" t="s">
        <v>217</v>
      </c>
      <c r="F182" s="41">
        <v>2972.1</v>
      </c>
      <c r="G182" s="41">
        <v>0</v>
      </c>
      <c r="H182" s="41">
        <v>2381.1999999999998</v>
      </c>
    </row>
    <row r="183" spans="1:8" ht="25.5" x14ac:dyDescent="0.2">
      <c r="A183" s="21" t="s">
        <v>96</v>
      </c>
      <c r="B183" s="21" t="s">
        <v>101</v>
      </c>
      <c r="C183" s="21" t="s">
        <v>607</v>
      </c>
      <c r="D183" s="84"/>
      <c r="E183" s="101" t="s">
        <v>606</v>
      </c>
      <c r="F183" s="41">
        <f>F184</f>
        <v>529.4</v>
      </c>
      <c r="G183" s="41">
        <f>G184</f>
        <v>0</v>
      </c>
      <c r="H183" s="41">
        <f>H184</f>
        <v>0</v>
      </c>
    </row>
    <row r="184" spans="1:8" ht="38.25" x14ac:dyDescent="0.2">
      <c r="A184" s="21" t="s">
        <v>96</v>
      </c>
      <c r="B184" s="21" t="s">
        <v>101</v>
      </c>
      <c r="C184" s="21" t="s">
        <v>607</v>
      </c>
      <c r="D184" s="84" t="s">
        <v>216</v>
      </c>
      <c r="E184" s="101" t="s">
        <v>217</v>
      </c>
      <c r="F184" s="41">
        <v>529.4</v>
      </c>
      <c r="G184" s="41">
        <v>0</v>
      </c>
      <c r="H184" s="41">
        <v>0</v>
      </c>
    </row>
    <row r="185" spans="1:8" ht="25.5" x14ac:dyDescent="0.2">
      <c r="A185" s="21" t="s">
        <v>96</v>
      </c>
      <c r="B185" s="21" t="s">
        <v>101</v>
      </c>
      <c r="C185" s="21" t="s">
        <v>608</v>
      </c>
      <c r="D185" s="16"/>
      <c r="E185" s="101" t="s">
        <v>343</v>
      </c>
      <c r="F185" s="41">
        <f>F186</f>
        <v>401</v>
      </c>
      <c r="G185" s="41">
        <f>G186</f>
        <v>0</v>
      </c>
      <c r="H185" s="41">
        <f>H186</f>
        <v>400</v>
      </c>
    </row>
    <row r="186" spans="1:8" ht="38.25" x14ac:dyDescent="0.2">
      <c r="A186" s="21" t="s">
        <v>96</v>
      </c>
      <c r="B186" s="21" t="s">
        <v>101</v>
      </c>
      <c r="C186" s="21" t="s">
        <v>608</v>
      </c>
      <c r="D186" s="84" t="s">
        <v>216</v>
      </c>
      <c r="E186" s="101" t="s">
        <v>217</v>
      </c>
      <c r="F186" s="41">
        <f>370+31</f>
        <v>401</v>
      </c>
      <c r="G186" s="41">
        <v>0</v>
      </c>
      <c r="H186" s="41">
        <v>400</v>
      </c>
    </row>
    <row r="187" spans="1:8" ht="38.25" x14ac:dyDescent="0.2">
      <c r="A187" s="21" t="s">
        <v>96</v>
      </c>
      <c r="B187" s="21" t="s">
        <v>101</v>
      </c>
      <c r="C187" s="21" t="s">
        <v>737</v>
      </c>
      <c r="D187" s="84"/>
      <c r="E187" s="101" t="s">
        <v>736</v>
      </c>
      <c r="F187" s="41">
        <f>F188</f>
        <v>178</v>
      </c>
      <c r="G187" s="41">
        <f>G188</f>
        <v>0</v>
      </c>
      <c r="H187" s="41">
        <f>H188</f>
        <v>0</v>
      </c>
    </row>
    <row r="188" spans="1:8" ht="38.25" x14ac:dyDescent="0.2">
      <c r="A188" s="21" t="s">
        <v>96</v>
      </c>
      <c r="B188" s="21" t="s">
        <v>101</v>
      </c>
      <c r="C188" s="21" t="s">
        <v>737</v>
      </c>
      <c r="D188" s="84" t="s">
        <v>216</v>
      </c>
      <c r="E188" s="101" t="s">
        <v>217</v>
      </c>
      <c r="F188" s="41">
        <v>178</v>
      </c>
      <c r="G188" s="41">
        <v>0</v>
      </c>
      <c r="H188" s="41">
        <v>0</v>
      </c>
    </row>
    <row r="189" spans="1:8" x14ac:dyDescent="0.2">
      <c r="A189" s="21" t="s">
        <v>96</v>
      </c>
      <c r="B189" s="21" t="s">
        <v>101</v>
      </c>
      <c r="C189" s="21" t="s">
        <v>738</v>
      </c>
      <c r="D189" s="84"/>
      <c r="E189" s="101" t="s">
        <v>739</v>
      </c>
      <c r="F189" s="41">
        <f>F190</f>
        <v>600</v>
      </c>
      <c r="G189" s="41">
        <f>G190</f>
        <v>0</v>
      </c>
      <c r="H189" s="41">
        <f>H190</f>
        <v>0</v>
      </c>
    </row>
    <row r="190" spans="1:8" ht="38.25" x14ac:dyDescent="0.2">
      <c r="A190" s="21" t="s">
        <v>96</v>
      </c>
      <c r="B190" s="21" t="s">
        <v>101</v>
      </c>
      <c r="C190" s="21" t="s">
        <v>738</v>
      </c>
      <c r="D190" s="84" t="s">
        <v>216</v>
      </c>
      <c r="E190" s="101" t="s">
        <v>217</v>
      </c>
      <c r="F190" s="41">
        <v>600</v>
      </c>
      <c r="G190" s="41">
        <v>0</v>
      </c>
      <c r="H190" s="41">
        <v>0</v>
      </c>
    </row>
    <row r="191" spans="1:8" ht="25.5" x14ac:dyDescent="0.2">
      <c r="A191" s="21" t="s">
        <v>96</v>
      </c>
      <c r="B191" s="21" t="s">
        <v>101</v>
      </c>
      <c r="C191" s="21" t="s">
        <v>740</v>
      </c>
      <c r="D191" s="84"/>
      <c r="E191" s="101" t="s">
        <v>741</v>
      </c>
      <c r="F191" s="41">
        <f>F192</f>
        <v>990</v>
      </c>
      <c r="G191" s="41">
        <f>G192</f>
        <v>0</v>
      </c>
      <c r="H191" s="41">
        <f>H192</f>
        <v>0</v>
      </c>
    </row>
    <row r="192" spans="1:8" ht="38.25" x14ac:dyDescent="0.2">
      <c r="A192" s="21" t="s">
        <v>96</v>
      </c>
      <c r="B192" s="21" t="s">
        <v>101</v>
      </c>
      <c r="C192" s="21" t="s">
        <v>740</v>
      </c>
      <c r="D192" s="84" t="s">
        <v>216</v>
      </c>
      <c r="E192" s="101" t="s">
        <v>217</v>
      </c>
      <c r="F192" s="41">
        <v>990</v>
      </c>
      <c r="G192" s="41">
        <v>0</v>
      </c>
      <c r="H192" s="41">
        <v>0</v>
      </c>
    </row>
    <row r="193" spans="1:8" ht="40.5" customHeight="1" x14ac:dyDescent="0.2">
      <c r="A193" s="21" t="s">
        <v>96</v>
      </c>
      <c r="B193" s="21" t="s">
        <v>101</v>
      </c>
      <c r="C193" s="51" t="s">
        <v>369</v>
      </c>
      <c r="D193" s="84"/>
      <c r="E193" s="101" t="s">
        <v>366</v>
      </c>
      <c r="F193" s="41">
        <f>F194</f>
        <v>891.9</v>
      </c>
      <c r="G193" s="41">
        <f>G194</f>
        <v>927.6</v>
      </c>
      <c r="H193" s="41">
        <f>H194</f>
        <v>964.7</v>
      </c>
    </row>
    <row r="194" spans="1:8" ht="38.25" x14ac:dyDescent="0.2">
      <c r="A194" s="21" t="s">
        <v>96</v>
      </c>
      <c r="B194" s="21" t="s">
        <v>101</v>
      </c>
      <c r="C194" s="51" t="s">
        <v>369</v>
      </c>
      <c r="D194" s="84" t="s">
        <v>216</v>
      </c>
      <c r="E194" s="101" t="s">
        <v>217</v>
      </c>
      <c r="F194" s="179">
        <v>891.9</v>
      </c>
      <c r="G194" s="179">
        <v>927.6</v>
      </c>
      <c r="H194" s="179">
        <v>964.7</v>
      </c>
    </row>
    <row r="195" spans="1:8" ht="51.75" customHeight="1" x14ac:dyDescent="0.2">
      <c r="A195" s="21" t="s">
        <v>96</v>
      </c>
      <c r="B195" s="21" t="s">
        <v>101</v>
      </c>
      <c r="C195" s="51" t="s">
        <v>370</v>
      </c>
      <c r="D195" s="84"/>
      <c r="E195" s="101" t="s">
        <v>364</v>
      </c>
      <c r="F195" s="41">
        <f>F196</f>
        <v>3567.5</v>
      </c>
      <c r="G195" s="41">
        <f>G196</f>
        <v>3710.2</v>
      </c>
      <c r="H195" s="41">
        <f>H196</f>
        <v>3858.6</v>
      </c>
    </row>
    <row r="196" spans="1:8" ht="38.25" x14ac:dyDescent="0.2">
      <c r="A196" s="21" t="s">
        <v>96</v>
      </c>
      <c r="B196" s="21" t="s">
        <v>101</v>
      </c>
      <c r="C196" s="51" t="s">
        <v>370</v>
      </c>
      <c r="D196" s="84" t="s">
        <v>216</v>
      </c>
      <c r="E196" s="101" t="s">
        <v>217</v>
      </c>
      <c r="F196" s="41">
        <v>3567.5</v>
      </c>
      <c r="G196" s="41">
        <v>3710.2</v>
      </c>
      <c r="H196" s="41">
        <v>3858.6</v>
      </c>
    </row>
    <row r="197" spans="1:8" ht="25.5" x14ac:dyDescent="0.2">
      <c r="A197" s="21" t="s">
        <v>96</v>
      </c>
      <c r="B197" s="21" t="s">
        <v>124</v>
      </c>
      <c r="C197" s="30"/>
      <c r="D197" s="30"/>
      <c r="E197" s="46" t="s">
        <v>4</v>
      </c>
      <c r="F197" s="40">
        <f>F198+F206+F226</f>
        <v>4181.2000000000007</v>
      </c>
      <c r="G197" s="40">
        <f>G198+G206+G226</f>
        <v>1953.5</v>
      </c>
      <c r="H197" s="40">
        <f>H198+H206+H226</f>
        <v>1946.2</v>
      </c>
    </row>
    <row r="198" spans="1:8" ht="89.25" x14ac:dyDescent="0.2">
      <c r="A198" s="5" t="s">
        <v>96</v>
      </c>
      <c r="B198" s="5" t="s">
        <v>124</v>
      </c>
      <c r="C198" s="73" t="s">
        <v>71</v>
      </c>
      <c r="D198" s="16"/>
      <c r="E198" s="213" t="s">
        <v>690</v>
      </c>
      <c r="F198" s="99">
        <f>F199</f>
        <v>406.3</v>
      </c>
      <c r="G198" s="99">
        <f>G199</f>
        <v>183.5</v>
      </c>
      <c r="H198" s="99">
        <f>H199</f>
        <v>176.2</v>
      </c>
    </row>
    <row r="199" spans="1:8" ht="38.25" x14ac:dyDescent="0.2">
      <c r="A199" s="16" t="s">
        <v>96</v>
      </c>
      <c r="B199" s="16" t="s">
        <v>124</v>
      </c>
      <c r="C199" s="52" t="s">
        <v>165</v>
      </c>
      <c r="D199" s="16"/>
      <c r="E199" s="48" t="s">
        <v>164</v>
      </c>
      <c r="F199" s="41">
        <f>F200+F202+F204</f>
        <v>406.3</v>
      </c>
      <c r="G199" s="41">
        <f>G200+G202+G204</f>
        <v>183.5</v>
      </c>
      <c r="H199" s="41">
        <f>H200+H202+H204</f>
        <v>176.2</v>
      </c>
    </row>
    <row r="200" spans="1:8" ht="51" x14ac:dyDescent="0.2">
      <c r="A200" s="16" t="s">
        <v>96</v>
      </c>
      <c r="B200" s="16" t="s">
        <v>124</v>
      </c>
      <c r="C200" s="21" t="s">
        <v>510</v>
      </c>
      <c r="D200" s="30"/>
      <c r="E200" s="100" t="s">
        <v>166</v>
      </c>
      <c r="F200" s="41">
        <f>F201</f>
        <v>164</v>
      </c>
      <c r="G200" s="41">
        <f>G201</f>
        <v>147.5</v>
      </c>
      <c r="H200" s="41">
        <f>H201</f>
        <v>140.19999999999999</v>
      </c>
    </row>
    <row r="201" spans="1:8" ht="38.25" x14ac:dyDescent="0.2">
      <c r="A201" s="16" t="s">
        <v>96</v>
      </c>
      <c r="B201" s="16" t="s">
        <v>124</v>
      </c>
      <c r="C201" s="21" t="s">
        <v>510</v>
      </c>
      <c r="D201" s="84" t="s">
        <v>216</v>
      </c>
      <c r="E201" s="101" t="s">
        <v>217</v>
      </c>
      <c r="F201" s="39">
        <v>164</v>
      </c>
      <c r="G201" s="39">
        <f>164-16.5</f>
        <v>147.5</v>
      </c>
      <c r="H201" s="39">
        <f>164-23.8</f>
        <v>140.19999999999999</v>
      </c>
    </row>
    <row r="202" spans="1:8" ht="38.25" x14ac:dyDescent="0.2">
      <c r="A202" s="16" t="s">
        <v>96</v>
      </c>
      <c r="B202" s="16" t="s">
        <v>124</v>
      </c>
      <c r="C202" s="84" t="s">
        <v>511</v>
      </c>
      <c r="D202" s="30"/>
      <c r="E202" s="100" t="s">
        <v>169</v>
      </c>
      <c r="F202" s="41">
        <f>F203</f>
        <v>36</v>
      </c>
      <c r="G202" s="41">
        <f>G203</f>
        <v>36</v>
      </c>
      <c r="H202" s="41">
        <f>H203</f>
        <v>36</v>
      </c>
    </row>
    <row r="203" spans="1:8" ht="38.25" x14ac:dyDescent="0.2">
      <c r="A203" s="16" t="s">
        <v>96</v>
      </c>
      <c r="B203" s="16" t="s">
        <v>124</v>
      </c>
      <c r="C203" s="84" t="s">
        <v>511</v>
      </c>
      <c r="D203" s="84" t="s">
        <v>216</v>
      </c>
      <c r="E203" s="101" t="s">
        <v>217</v>
      </c>
      <c r="F203" s="41">
        <v>36</v>
      </c>
      <c r="G203" s="41">
        <v>36</v>
      </c>
      <c r="H203" s="41">
        <v>36</v>
      </c>
    </row>
    <row r="204" spans="1:8" ht="63.75" x14ac:dyDescent="0.2">
      <c r="A204" s="16" t="s">
        <v>96</v>
      </c>
      <c r="B204" s="16" t="s">
        <v>124</v>
      </c>
      <c r="C204" s="84" t="s">
        <v>752</v>
      </c>
      <c r="D204" s="84"/>
      <c r="E204" s="101" t="s">
        <v>758</v>
      </c>
      <c r="F204" s="41">
        <f>F205</f>
        <v>206.3</v>
      </c>
      <c r="G204" s="41">
        <f>G205</f>
        <v>0</v>
      </c>
      <c r="H204" s="41">
        <f>H205</f>
        <v>0</v>
      </c>
    </row>
    <row r="205" spans="1:8" ht="38.25" x14ac:dyDescent="0.2">
      <c r="A205" s="16" t="s">
        <v>96</v>
      </c>
      <c r="B205" s="16" t="s">
        <v>124</v>
      </c>
      <c r="C205" s="84" t="s">
        <v>752</v>
      </c>
      <c r="D205" s="84" t="s">
        <v>216</v>
      </c>
      <c r="E205" s="101" t="s">
        <v>217</v>
      </c>
      <c r="F205" s="41">
        <f>250-43.7</f>
        <v>206.3</v>
      </c>
      <c r="G205" s="41">
        <v>0</v>
      </c>
      <c r="H205" s="41">
        <v>0</v>
      </c>
    </row>
    <row r="206" spans="1:8" ht="89.25" x14ac:dyDescent="0.2">
      <c r="A206" s="5" t="s">
        <v>96</v>
      </c>
      <c r="B206" s="5" t="s">
        <v>124</v>
      </c>
      <c r="C206" s="76">
        <v>400000000</v>
      </c>
      <c r="D206" s="16"/>
      <c r="E206" s="212" t="s">
        <v>689</v>
      </c>
      <c r="F206" s="99">
        <f>F207</f>
        <v>2453.5</v>
      </c>
      <c r="G206" s="99">
        <f>G207</f>
        <v>1470</v>
      </c>
      <c r="H206" s="99">
        <f>H207</f>
        <v>1470</v>
      </c>
    </row>
    <row r="207" spans="1:8" ht="50.25" customHeight="1" x14ac:dyDescent="0.2">
      <c r="A207" s="47" t="s">
        <v>96</v>
      </c>
      <c r="B207" s="47" t="s">
        <v>124</v>
      </c>
      <c r="C207" s="75">
        <v>410000000</v>
      </c>
      <c r="D207" s="30"/>
      <c r="E207" s="46" t="s">
        <v>512</v>
      </c>
      <c r="F207" s="96">
        <f>F208+F210+F212+F214+F216+F218+F220+F222+F224</f>
        <v>2453.5</v>
      </c>
      <c r="G207" s="96">
        <f>G208+G210+G212+G214+G216+G218+G220+G222+G224</f>
        <v>1470</v>
      </c>
      <c r="H207" s="96">
        <f>H208+H210+H212+H214+H216+H218+H220+H222+H224</f>
        <v>1470</v>
      </c>
    </row>
    <row r="208" spans="1:8" ht="76.5" x14ac:dyDescent="0.2">
      <c r="A208" s="16" t="s">
        <v>96</v>
      </c>
      <c r="B208" s="16" t="s">
        <v>124</v>
      </c>
      <c r="C208" s="183" t="s">
        <v>516</v>
      </c>
      <c r="D208" s="84"/>
      <c r="E208" s="101" t="s">
        <v>725</v>
      </c>
      <c r="F208" s="39">
        <f>F209</f>
        <v>50</v>
      </c>
      <c r="G208" s="39">
        <f>G209</f>
        <v>50</v>
      </c>
      <c r="H208" s="39">
        <f>H209</f>
        <v>50</v>
      </c>
    </row>
    <row r="209" spans="1:8" ht="38.25" x14ac:dyDescent="0.2">
      <c r="A209" s="16" t="s">
        <v>96</v>
      </c>
      <c r="B209" s="16" t="s">
        <v>124</v>
      </c>
      <c r="C209" s="183" t="s">
        <v>516</v>
      </c>
      <c r="D209" s="84" t="s">
        <v>216</v>
      </c>
      <c r="E209" s="101" t="s">
        <v>217</v>
      </c>
      <c r="F209" s="39">
        <v>50</v>
      </c>
      <c r="G209" s="39">
        <v>50</v>
      </c>
      <c r="H209" s="39">
        <v>50</v>
      </c>
    </row>
    <row r="210" spans="1:8" ht="25.5" x14ac:dyDescent="0.2">
      <c r="A210" s="16" t="s">
        <v>96</v>
      </c>
      <c r="B210" s="16" t="s">
        <v>124</v>
      </c>
      <c r="C210" s="183" t="s">
        <v>517</v>
      </c>
      <c r="D210" s="84"/>
      <c r="E210" s="101" t="s">
        <v>518</v>
      </c>
      <c r="F210" s="39">
        <f>F211</f>
        <v>30</v>
      </c>
      <c r="G210" s="39">
        <f>G211</f>
        <v>20</v>
      </c>
      <c r="H210" s="39">
        <f>H211</f>
        <v>20</v>
      </c>
    </row>
    <row r="211" spans="1:8" ht="38.25" x14ac:dyDescent="0.2">
      <c r="A211" s="16" t="s">
        <v>96</v>
      </c>
      <c r="B211" s="16" t="s">
        <v>124</v>
      </c>
      <c r="C211" s="183" t="s">
        <v>517</v>
      </c>
      <c r="D211" s="84" t="s">
        <v>216</v>
      </c>
      <c r="E211" s="101" t="s">
        <v>217</v>
      </c>
      <c r="F211" s="39">
        <v>30</v>
      </c>
      <c r="G211" s="39">
        <v>20</v>
      </c>
      <c r="H211" s="39">
        <v>20</v>
      </c>
    </row>
    <row r="212" spans="1:8" ht="40.5" customHeight="1" x14ac:dyDescent="0.2">
      <c r="A212" s="16" t="s">
        <v>96</v>
      </c>
      <c r="B212" s="16" t="s">
        <v>124</v>
      </c>
      <c r="C212" s="183" t="s">
        <v>726</v>
      </c>
      <c r="D212" s="84"/>
      <c r="E212" s="101" t="s">
        <v>727</v>
      </c>
      <c r="F212" s="39">
        <f>F213</f>
        <v>82.5</v>
      </c>
      <c r="G212" s="39">
        <f>G213</f>
        <v>0</v>
      </c>
      <c r="H212" s="39">
        <f>H213</f>
        <v>0</v>
      </c>
    </row>
    <row r="213" spans="1:8" ht="38.25" x14ac:dyDescent="0.2">
      <c r="A213" s="16" t="s">
        <v>96</v>
      </c>
      <c r="B213" s="16" t="s">
        <v>124</v>
      </c>
      <c r="C213" s="183" t="s">
        <v>726</v>
      </c>
      <c r="D213" s="84" t="s">
        <v>216</v>
      </c>
      <c r="E213" s="101" t="s">
        <v>217</v>
      </c>
      <c r="F213" s="39">
        <v>82.5</v>
      </c>
      <c r="G213" s="39">
        <v>0</v>
      </c>
      <c r="H213" s="39">
        <v>0</v>
      </c>
    </row>
    <row r="214" spans="1:8" x14ac:dyDescent="0.2">
      <c r="A214" s="16" t="s">
        <v>96</v>
      </c>
      <c r="B214" s="16" t="s">
        <v>124</v>
      </c>
      <c r="C214" s="183" t="s">
        <v>728</v>
      </c>
      <c r="D214" s="84"/>
      <c r="E214" s="101" t="s">
        <v>729</v>
      </c>
      <c r="F214" s="39">
        <f>F215</f>
        <v>5</v>
      </c>
      <c r="G214" s="39">
        <f>G215</f>
        <v>0</v>
      </c>
      <c r="H214" s="39">
        <f>H215</f>
        <v>0</v>
      </c>
    </row>
    <row r="215" spans="1:8" ht="38.25" x14ac:dyDescent="0.2">
      <c r="A215" s="16" t="s">
        <v>96</v>
      </c>
      <c r="B215" s="16" t="s">
        <v>124</v>
      </c>
      <c r="C215" s="183" t="s">
        <v>728</v>
      </c>
      <c r="D215" s="84" t="s">
        <v>216</v>
      </c>
      <c r="E215" s="101" t="s">
        <v>217</v>
      </c>
      <c r="F215" s="39">
        <v>5</v>
      </c>
      <c r="G215" s="39">
        <v>0</v>
      </c>
      <c r="H215" s="39">
        <v>0</v>
      </c>
    </row>
    <row r="216" spans="1:8" ht="63.75" x14ac:dyDescent="0.2">
      <c r="A216" s="16" t="s">
        <v>96</v>
      </c>
      <c r="B216" s="16" t="s">
        <v>124</v>
      </c>
      <c r="C216" s="183" t="s">
        <v>522</v>
      </c>
      <c r="D216" s="84"/>
      <c r="E216" s="101" t="s">
        <v>730</v>
      </c>
      <c r="F216" s="39">
        <f>F217</f>
        <v>150</v>
      </c>
      <c r="G216" s="39">
        <f>G217</f>
        <v>100</v>
      </c>
      <c r="H216" s="39">
        <f>H217</f>
        <v>100</v>
      </c>
    </row>
    <row r="217" spans="1:8" ht="63.75" x14ac:dyDescent="0.2">
      <c r="A217" s="16" t="s">
        <v>96</v>
      </c>
      <c r="B217" s="16" t="s">
        <v>124</v>
      </c>
      <c r="C217" s="183" t="s">
        <v>522</v>
      </c>
      <c r="D217" s="16" t="s">
        <v>13</v>
      </c>
      <c r="E217" s="101" t="s">
        <v>381</v>
      </c>
      <c r="F217" s="39">
        <v>150</v>
      </c>
      <c r="G217" s="39">
        <v>100</v>
      </c>
      <c r="H217" s="39">
        <v>100</v>
      </c>
    </row>
    <row r="218" spans="1:8" ht="63.75" x14ac:dyDescent="0.2">
      <c r="A218" s="16" t="s">
        <v>96</v>
      </c>
      <c r="B218" s="16" t="s">
        <v>124</v>
      </c>
      <c r="C218" s="183" t="s">
        <v>525</v>
      </c>
      <c r="D218" s="84"/>
      <c r="E218" s="101" t="s">
        <v>524</v>
      </c>
      <c r="F218" s="39">
        <f>F219</f>
        <v>1000</v>
      </c>
      <c r="G218" s="39">
        <f>G219</f>
        <v>500</v>
      </c>
      <c r="H218" s="39">
        <f>H219</f>
        <v>500</v>
      </c>
    </row>
    <row r="219" spans="1:8" ht="63.75" x14ac:dyDescent="0.2">
      <c r="A219" s="16" t="s">
        <v>96</v>
      </c>
      <c r="B219" s="16" t="s">
        <v>124</v>
      </c>
      <c r="C219" s="183" t="s">
        <v>525</v>
      </c>
      <c r="D219" s="16" t="s">
        <v>13</v>
      </c>
      <c r="E219" s="101" t="s">
        <v>381</v>
      </c>
      <c r="F219" s="39">
        <v>1000</v>
      </c>
      <c r="G219" s="39">
        <v>500</v>
      </c>
      <c r="H219" s="39">
        <v>500</v>
      </c>
    </row>
    <row r="220" spans="1:8" ht="105.75" customHeight="1" x14ac:dyDescent="0.2">
      <c r="A220" s="16" t="s">
        <v>96</v>
      </c>
      <c r="B220" s="16" t="s">
        <v>124</v>
      </c>
      <c r="C220" s="183" t="s">
        <v>526</v>
      </c>
      <c r="D220" s="84"/>
      <c r="E220" s="101" t="s">
        <v>527</v>
      </c>
      <c r="F220" s="39">
        <f>F221</f>
        <v>80</v>
      </c>
      <c r="G220" s="39">
        <f>G221</f>
        <v>100</v>
      </c>
      <c r="H220" s="39">
        <f>H221</f>
        <v>100</v>
      </c>
    </row>
    <row r="221" spans="1:8" ht="63.75" x14ac:dyDescent="0.2">
      <c r="A221" s="16" t="s">
        <v>96</v>
      </c>
      <c r="B221" s="16" t="s">
        <v>124</v>
      </c>
      <c r="C221" s="183" t="s">
        <v>526</v>
      </c>
      <c r="D221" s="16" t="s">
        <v>13</v>
      </c>
      <c r="E221" s="101" t="s">
        <v>381</v>
      </c>
      <c r="F221" s="39">
        <v>80</v>
      </c>
      <c r="G221" s="39">
        <v>100</v>
      </c>
      <c r="H221" s="39">
        <v>100</v>
      </c>
    </row>
    <row r="222" spans="1:8" ht="102" x14ac:dyDescent="0.2">
      <c r="A222" s="16" t="s">
        <v>96</v>
      </c>
      <c r="B222" s="16" t="s">
        <v>124</v>
      </c>
      <c r="C222" s="183" t="s">
        <v>529</v>
      </c>
      <c r="D222" s="84"/>
      <c r="E222" s="101" t="s">
        <v>528</v>
      </c>
      <c r="F222" s="39">
        <f>F223</f>
        <v>700</v>
      </c>
      <c r="G222" s="39">
        <f>G223</f>
        <v>700</v>
      </c>
      <c r="H222" s="39">
        <f>H223</f>
        <v>700</v>
      </c>
    </row>
    <row r="223" spans="1:8" ht="63.75" x14ac:dyDescent="0.2">
      <c r="A223" s="16" t="s">
        <v>96</v>
      </c>
      <c r="B223" s="16" t="s">
        <v>124</v>
      </c>
      <c r="C223" s="183" t="s">
        <v>529</v>
      </c>
      <c r="D223" s="16" t="s">
        <v>13</v>
      </c>
      <c r="E223" s="101" t="s">
        <v>381</v>
      </c>
      <c r="F223" s="39">
        <v>700</v>
      </c>
      <c r="G223" s="39">
        <v>700</v>
      </c>
      <c r="H223" s="39">
        <v>700</v>
      </c>
    </row>
    <row r="224" spans="1:8" ht="102" x14ac:dyDescent="0.2">
      <c r="A224" s="16" t="s">
        <v>96</v>
      </c>
      <c r="B224" s="16" t="s">
        <v>124</v>
      </c>
      <c r="C224" s="183" t="s">
        <v>731</v>
      </c>
      <c r="D224" s="16"/>
      <c r="E224" s="101" t="s">
        <v>732</v>
      </c>
      <c r="F224" s="39">
        <f>F225</f>
        <v>356</v>
      </c>
      <c r="G224" s="39">
        <f>G225</f>
        <v>0</v>
      </c>
      <c r="H224" s="39">
        <f>H225</f>
        <v>0</v>
      </c>
    </row>
    <row r="225" spans="1:8" ht="63.75" x14ac:dyDescent="0.2">
      <c r="A225" s="16" t="s">
        <v>96</v>
      </c>
      <c r="B225" s="16" t="s">
        <v>124</v>
      </c>
      <c r="C225" s="183" t="s">
        <v>731</v>
      </c>
      <c r="D225" s="16" t="s">
        <v>13</v>
      </c>
      <c r="E225" s="101" t="s">
        <v>381</v>
      </c>
      <c r="F225" s="39">
        <v>356</v>
      </c>
      <c r="G225" s="39">
        <v>0</v>
      </c>
      <c r="H225" s="39">
        <v>0</v>
      </c>
    </row>
    <row r="226" spans="1:8" ht="76.5" x14ac:dyDescent="0.2">
      <c r="A226" s="5" t="s">
        <v>96</v>
      </c>
      <c r="B226" s="5" t="s">
        <v>124</v>
      </c>
      <c r="C226" s="73" t="s">
        <v>148</v>
      </c>
      <c r="D226" s="16"/>
      <c r="E226" s="63" t="s">
        <v>694</v>
      </c>
      <c r="F226" s="99">
        <f>F227</f>
        <v>1321.4</v>
      </c>
      <c r="G226" s="99">
        <f>G227</f>
        <v>300</v>
      </c>
      <c r="H226" s="99">
        <f>H227</f>
        <v>300</v>
      </c>
    </row>
    <row r="227" spans="1:8" ht="63.75" x14ac:dyDescent="0.2">
      <c r="A227" s="47" t="s">
        <v>96</v>
      </c>
      <c r="B227" s="47" t="s">
        <v>124</v>
      </c>
      <c r="C227" s="52" t="s">
        <v>149</v>
      </c>
      <c r="D227" s="16"/>
      <c r="E227" s="48" t="s">
        <v>625</v>
      </c>
      <c r="F227" s="96">
        <f>F228+F230+F232+F234</f>
        <v>1321.4</v>
      </c>
      <c r="G227" s="96">
        <f>G228+G230+G232+G234</f>
        <v>300</v>
      </c>
      <c r="H227" s="96">
        <f>H228+H230+H232+H234</f>
        <v>300</v>
      </c>
    </row>
    <row r="228" spans="1:8" ht="51" x14ac:dyDescent="0.2">
      <c r="A228" s="16" t="s">
        <v>96</v>
      </c>
      <c r="B228" s="16" t="s">
        <v>124</v>
      </c>
      <c r="C228" s="186" t="s">
        <v>568</v>
      </c>
      <c r="D228" s="16"/>
      <c r="E228" s="103" t="s">
        <v>624</v>
      </c>
      <c r="F228" s="39">
        <f>F229</f>
        <v>0</v>
      </c>
      <c r="G228" s="39">
        <f>G229</f>
        <v>0</v>
      </c>
      <c r="H228" s="39">
        <f>H229</f>
        <v>300</v>
      </c>
    </row>
    <row r="229" spans="1:8" ht="38.25" x14ac:dyDescent="0.2">
      <c r="A229" s="16" t="s">
        <v>96</v>
      </c>
      <c r="B229" s="16" t="s">
        <v>124</v>
      </c>
      <c r="C229" s="186" t="s">
        <v>568</v>
      </c>
      <c r="D229" s="84" t="s">
        <v>216</v>
      </c>
      <c r="E229" s="101" t="s">
        <v>217</v>
      </c>
      <c r="F229" s="39">
        <v>0</v>
      </c>
      <c r="G229" s="39">
        <v>0</v>
      </c>
      <c r="H229" s="39">
        <v>300</v>
      </c>
    </row>
    <row r="230" spans="1:8" ht="89.25" x14ac:dyDescent="0.2">
      <c r="A230" s="16" t="s">
        <v>96</v>
      </c>
      <c r="B230" s="16" t="s">
        <v>124</v>
      </c>
      <c r="C230" s="74">
        <v>810123102</v>
      </c>
      <c r="D230" s="16"/>
      <c r="E230" s="103" t="s">
        <v>569</v>
      </c>
      <c r="F230" s="39">
        <f>F231</f>
        <v>591</v>
      </c>
      <c r="G230" s="39">
        <f>G231</f>
        <v>100</v>
      </c>
      <c r="H230" s="39">
        <f>H231</f>
        <v>0</v>
      </c>
    </row>
    <row r="231" spans="1:8" ht="38.25" x14ac:dyDescent="0.2">
      <c r="A231" s="16" t="s">
        <v>96</v>
      </c>
      <c r="B231" s="16" t="s">
        <v>124</v>
      </c>
      <c r="C231" s="74">
        <v>810123102</v>
      </c>
      <c r="D231" s="84" t="s">
        <v>216</v>
      </c>
      <c r="E231" s="101" t="s">
        <v>217</v>
      </c>
      <c r="F231" s="39">
        <v>591</v>
      </c>
      <c r="G231" s="39">
        <v>100</v>
      </c>
      <c r="H231" s="39">
        <v>0</v>
      </c>
    </row>
    <row r="232" spans="1:8" ht="76.5" x14ac:dyDescent="0.2">
      <c r="A232" s="16" t="s">
        <v>96</v>
      </c>
      <c r="B232" s="16" t="s">
        <v>124</v>
      </c>
      <c r="C232" s="74">
        <v>810123103</v>
      </c>
      <c r="D232" s="84"/>
      <c r="E232" s="101" t="s">
        <v>570</v>
      </c>
      <c r="F232" s="39">
        <f>F233</f>
        <v>435</v>
      </c>
      <c r="G232" s="39">
        <f>G233</f>
        <v>100</v>
      </c>
      <c r="H232" s="39">
        <f>H233</f>
        <v>0</v>
      </c>
    </row>
    <row r="233" spans="1:8" ht="38.25" x14ac:dyDescent="0.2">
      <c r="A233" s="16" t="s">
        <v>96</v>
      </c>
      <c r="B233" s="16" t="s">
        <v>124</v>
      </c>
      <c r="C233" s="74">
        <v>810123103</v>
      </c>
      <c r="D233" s="84" t="s">
        <v>216</v>
      </c>
      <c r="E233" s="101" t="s">
        <v>217</v>
      </c>
      <c r="F233" s="39">
        <v>435</v>
      </c>
      <c r="G233" s="39">
        <v>100</v>
      </c>
      <c r="H233" s="39">
        <v>0</v>
      </c>
    </row>
    <row r="234" spans="1:8" ht="89.25" x14ac:dyDescent="0.2">
      <c r="A234" s="16" t="s">
        <v>96</v>
      </c>
      <c r="B234" s="16" t="s">
        <v>124</v>
      </c>
      <c r="C234" s="74">
        <v>810123104</v>
      </c>
      <c r="D234" s="84"/>
      <c r="E234" s="101" t="s">
        <v>571</v>
      </c>
      <c r="F234" s="39">
        <f>F235</f>
        <v>295.39999999999998</v>
      </c>
      <c r="G234" s="39">
        <f>G235</f>
        <v>100</v>
      </c>
      <c r="H234" s="39">
        <f>H235</f>
        <v>0</v>
      </c>
    </row>
    <row r="235" spans="1:8" ht="38.25" x14ac:dyDescent="0.2">
      <c r="A235" s="16" t="s">
        <v>96</v>
      </c>
      <c r="B235" s="16" t="s">
        <v>124</v>
      </c>
      <c r="C235" s="74">
        <v>810123104</v>
      </c>
      <c r="D235" s="84" t="s">
        <v>216</v>
      </c>
      <c r="E235" s="101" t="s">
        <v>217</v>
      </c>
      <c r="F235" s="39">
        <v>295.39999999999998</v>
      </c>
      <c r="G235" s="39">
        <v>100</v>
      </c>
      <c r="H235" s="39">
        <v>0</v>
      </c>
    </row>
    <row r="236" spans="1:8" ht="30" x14ac:dyDescent="0.25">
      <c r="A236" s="4" t="s">
        <v>97</v>
      </c>
      <c r="B236" s="3"/>
      <c r="C236" s="3"/>
      <c r="D236" s="3"/>
      <c r="E236" s="49" t="s">
        <v>49</v>
      </c>
      <c r="F236" s="95">
        <f>F237+F262+F298+F353</f>
        <v>70657.5</v>
      </c>
      <c r="G236" s="95">
        <f>G237+G262+G298+G353</f>
        <v>32793.699999999997</v>
      </c>
      <c r="H236" s="95">
        <f>H237+H262+H298+H353</f>
        <v>35081</v>
      </c>
    </row>
    <row r="237" spans="1:8" ht="14.25" x14ac:dyDescent="0.2">
      <c r="A237" s="30" t="s">
        <v>97</v>
      </c>
      <c r="B237" s="30" t="s">
        <v>90</v>
      </c>
      <c r="C237" s="30"/>
      <c r="D237" s="30"/>
      <c r="E237" s="27" t="s">
        <v>44</v>
      </c>
      <c r="F237" s="40">
        <f>F238</f>
        <v>6179.1</v>
      </c>
      <c r="G237" s="40">
        <f>G238</f>
        <v>6087.7999999999993</v>
      </c>
      <c r="H237" s="40">
        <f>H238</f>
        <v>6087.8</v>
      </c>
    </row>
    <row r="238" spans="1:8" ht="76.5" x14ac:dyDescent="0.2">
      <c r="A238" s="5" t="s">
        <v>97</v>
      </c>
      <c r="B238" s="5" t="s">
        <v>90</v>
      </c>
      <c r="C238" s="73" t="s">
        <v>156</v>
      </c>
      <c r="D238" s="16"/>
      <c r="E238" s="212" t="s">
        <v>688</v>
      </c>
      <c r="F238" s="99">
        <f>F239+F244+F257</f>
        <v>6179.1</v>
      </c>
      <c r="G238" s="99">
        <f>G239+G244+G257</f>
        <v>6087.7999999999993</v>
      </c>
      <c r="H238" s="99">
        <f>H239+H244+H257</f>
        <v>6087.8</v>
      </c>
    </row>
    <row r="239" spans="1:8" ht="40.5" customHeight="1" x14ac:dyDescent="0.2">
      <c r="A239" s="47" t="s">
        <v>97</v>
      </c>
      <c r="B239" s="47" t="s">
        <v>90</v>
      </c>
      <c r="C239" s="52" t="s">
        <v>152</v>
      </c>
      <c r="D239" s="16"/>
      <c r="E239" s="48" t="s">
        <v>306</v>
      </c>
      <c r="F239" s="96">
        <f>F240+F242</f>
        <v>1753.3</v>
      </c>
      <c r="G239" s="96">
        <f>G240+G242</f>
        <v>950</v>
      </c>
      <c r="H239" s="96">
        <f>H240+H242</f>
        <v>950</v>
      </c>
    </row>
    <row r="240" spans="1:8" ht="51" x14ac:dyDescent="0.25">
      <c r="A240" s="16" t="s">
        <v>97</v>
      </c>
      <c r="B240" s="16" t="s">
        <v>90</v>
      </c>
      <c r="C240" s="185" t="s">
        <v>540</v>
      </c>
      <c r="D240" s="3"/>
      <c r="E240" s="101" t="s">
        <v>271</v>
      </c>
      <c r="F240" s="41">
        <f>SUM(F241:F241)</f>
        <v>953.3</v>
      </c>
      <c r="G240" s="41">
        <f>SUM(G241:G241)</f>
        <v>150</v>
      </c>
      <c r="H240" s="41">
        <f>SUM(H241:H241)</f>
        <v>150</v>
      </c>
    </row>
    <row r="241" spans="1:8" ht="38.25" x14ac:dyDescent="0.2">
      <c r="A241" s="16" t="s">
        <v>97</v>
      </c>
      <c r="B241" s="16" t="s">
        <v>90</v>
      </c>
      <c r="C241" s="185" t="s">
        <v>540</v>
      </c>
      <c r="D241" s="84" t="s">
        <v>216</v>
      </c>
      <c r="E241" s="101" t="s">
        <v>217</v>
      </c>
      <c r="F241" s="41">
        <f>100+853.3</f>
        <v>953.3</v>
      </c>
      <c r="G241" s="41">
        <v>150</v>
      </c>
      <c r="H241" s="41">
        <v>150</v>
      </c>
    </row>
    <row r="242" spans="1:8" ht="25.5" x14ac:dyDescent="0.25">
      <c r="A242" s="16" t="s">
        <v>97</v>
      </c>
      <c r="B242" s="16" t="s">
        <v>90</v>
      </c>
      <c r="C242" s="21" t="s">
        <v>541</v>
      </c>
      <c r="D242" s="3"/>
      <c r="E242" s="101" t="s">
        <v>350</v>
      </c>
      <c r="F242" s="41">
        <f>F243</f>
        <v>800</v>
      </c>
      <c r="G242" s="41">
        <f>G243</f>
        <v>800</v>
      </c>
      <c r="H242" s="41">
        <f>H243</f>
        <v>800</v>
      </c>
    </row>
    <row r="243" spans="1:8" ht="38.25" x14ac:dyDescent="0.2">
      <c r="A243" s="16" t="s">
        <v>97</v>
      </c>
      <c r="B243" s="16" t="s">
        <v>90</v>
      </c>
      <c r="C243" s="21" t="s">
        <v>541</v>
      </c>
      <c r="D243" s="84" t="s">
        <v>216</v>
      </c>
      <c r="E243" s="101" t="s">
        <v>217</v>
      </c>
      <c r="F243" s="39">
        <v>800</v>
      </c>
      <c r="G243" s="39">
        <v>800</v>
      </c>
      <c r="H243" s="39">
        <v>800</v>
      </c>
    </row>
    <row r="244" spans="1:8" ht="38.25" x14ac:dyDescent="0.2">
      <c r="A244" s="47" t="s">
        <v>97</v>
      </c>
      <c r="B244" s="47" t="s">
        <v>90</v>
      </c>
      <c r="C244" s="52" t="s">
        <v>153</v>
      </c>
      <c r="D244" s="16"/>
      <c r="E244" s="48" t="s">
        <v>150</v>
      </c>
      <c r="F244" s="96">
        <f>F245+F247+F249+F251+F253+F255</f>
        <v>2964.4</v>
      </c>
      <c r="G244" s="96">
        <f>G245+G247+G249+G251+G253+G255</f>
        <v>2223.6999999999998</v>
      </c>
      <c r="H244" s="96">
        <f>H245+H247+H249+H251+H253+H255</f>
        <v>1810</v>
      </c>
    </row>
    <row r="245" spans="1:8" ht="131.25" customHeight="1" x14ac:dyDescent="0.25">
      <c r="A245" s="16" t="s">
        <v>97</v>
      </c>
      <c r="B245" s="16" t="s">
        <v>90</v>
      </c>
      <c r="C245" s="80">
        <v>520123261</v>
      </c>
      <c r="D245" s="3"/>
      <c r="E245" s="101" t="s">
        <v>276</v>
      </c>
      <c r="F245" s="41">
        <f>F246</f>
        <v>0</v>
      </c>
      <c r="G245" s="41">
        <f>G246</f>
        <v>100</v>
      </c>
      <c r="H245" s="41">
        <f>H246</f>
        <v>100</v>
      </c>
    </row>
    <row r="246" spans="1:8" ht="38.25" x14ac:dyDescent="0.2">
      <c r="A246" s="16" t="s">
        <v>97</v>
      </c>
      <c r="B246" s="16" t="s">
        <v>90</v>
      </c>
      <c r="C246" s="80">
        <v>520123261</v>
      </c>
      <c r="D246" s="84" t="s">
        <v>216</v>
      </c>
      <c r="E246" s="101" t="s">
        <v>217</v>
      </c>
      <c r="F246" s="41">
        <v>0</v>
      </c>
      <c r="G246" s="41">
        <v>100</v>
      </c>
      <c r="H246" s="41">
        <v>100</v>
      </c>
    </row>
    <row r="247" spans="1:8" ht="51" x14ac:dyDescent="0.2">
      <c r="A247" s="16" t="s">
        <v>97</v>
      </c>
      <c r="B247" s="16" t="s">
        <v>90</v>
      </c>
      <c r="C247" s="80">
        <v>520123262</v>
      </c>
      <c r="D247" s="16"/>
      <c r="E247" s="101" t="s">
        <v>308</v>
      </c>
      <c r="F247" s="41">
        <f>F248</f>
        <v>20</v>
      </c>
      <c r="G247" s="41">
        <f>G248</f>
        <v>0</v>
      </c>
      <c r="H247" s="41">
        <f>H248</f>
        <v>20</v>
      </c>
    </row>
    <row r="248" spans="1:8" ht="38.25" x14ac:dyDescent="0.2">
      <c r="A248" s="16" t="s">
        <v>97</v>
      </c>
      <c r="B248" s="16" t="s">
        <v>90</v>
      </c>
      <c r="C248" s="80">
        <v>520123262</v>
      </c>
      <c r="D248" s="84" t="s">
        <v>216</v>
      </c>
      <c r="E248" s="101" t="s">
        <v>217</v>
      </c>
      <c r="F248" s="41">
        <v>20</v>
      </c>
      <c r="G248" s="41">
        <v>0</v>
      </c>
      <c r="H248" s="41">
        <v>20</v>
      </c>
    </row>
    <row r="249" spans="1:8" ht="25.5" x14ac:dyDescent="0.2">
      <c r="A249" s="16" t="s">
        <v>97</v>
      </c>
      <c r="B249" s="16" t="s">
        <v>90</v>
      </c>
      <c r="C249" s="185" t="s">
        <v>542</v>
      </c>
      <c r="D249" s="84"/>
      <c r="E249" s="101" t="s">
        <v>543</v>
      </c>
      <c r="F249" s="41">
        <f>F250</f>
        <v>0</v>
      </c>
      <c r="G249" s="41">
        <f>G250</f>
        <v>160</v>
      </c>
      <c r="H249" s="41">
        <f>H250</f>
        <v>170</v>
      </c>
    </row>
    <row r="250" spans="1:8" ht="38.25" x14ac:dyDescent="0.2">
      <c r="A250" s="16" t="s">
        <v>97</v>
      </c>
      <c r="B250" s="16" t="s">
        <v>90</v>
      </c>
      <c r="C250" s="185" t="s">
        <v>542</v>
      </c>
      <c r="D250" s="84" t="s">
        <v>216</v>
      </c>
      <c r="E250" s="101" t="s">
        <v>217</v>
      </c>
      <c r="F250" s="41">
        <v>0</v>
      </c>
      <c r="G250" s="41">
        <v>160</v>
      </c>
      <c r="H250" s="41">
        <v>170</v>
      </c>
    </row>
    <row r="251" spans="1:8" ht="51" x14ac:dyDescent="0.2">
      <c r="A251" s="16" t="s">
        <v>97</v>
      </c>
      <c r="B251" s="16" t="s">
        <v>90</v>
      </c>
      <c r="C251" s="80">
        <v>520223264</v>
      </c>
      <c r="D251" s="84"/>
      <c r="E251" s="101" t="s">
        <v>545</v>
      </c>
      <c r="F251" s="41">
        <f>F252</f>
        <v>1648</v>
      </c>
      <c r="G251" s="41">
        <f>G252</f>
        <v>300</v>
      </c>
      <c r="H251" s="41">
        <f>H252</f>
        <v>0</v>
      </c>
    </row>
    <row r="252" spans="1:8" ht="38.25" x14ac:dyDescent="0.2">
      <c r="A252" s="16" t="s">
        <v>97</v>
      </c>
      <c r="B252" s="16" t="s">
        <v>90</v>
      </c>
      <c r="C252" s="80">
        <v>520223264</v>
      </c>
      <c r="D252" s="84" t="s">
        <v>216</v>
      </c>
      <c r="E252" s="101" t="s">
        <v>217</v>
      </c>
      <c r="F252" s="41">
        <v>1648</v>
      </c>
      <c r="G252" s="41">
        <v>300</v>
      </c>
      <c r="H252" s="41">
        <v>0</v>
      </c>
    </row>
    <row r="253" spans="1:8" ht="63.75" x14ac:dyDescent="0.2">
      <c r="A253" s="16" t="s">
        <v>97</v>
      </c>
      <c r="B253" s="16" t="s">
        <v>90</v>
      </c>
      <c r="C253" s="80">
        <v>520223265</v>
      </c>
      <c r="D253" s="84"/>
      <c r="E253" s="101" t="s">
        <v>546</v>
      </c>
      <c r="F253" s="41">
        <f>F254</f>
        <v>1296.4000000000001</v>
      </c>
      <c r="G253" s="41">
        <f>G254</f>
        <v>1463.7</v>
      </c>
      <c r="H253" s="41">
        <f>H254</f>
        <v>1220</v>
      </c>
    </row>
    <row r="254" spans="1:8" x14ac:dyDescent="0.2">
      <c r="A254" s="16" t="s">
        <v>97</v>
      </c>
      <c r="B254" s="16" t="s">
        <v>90</v>
      </c>
      <c r="C254" s="80">
        <v>520223265</v>
      </c>
      <c r="D254" s="112" t="s">
        <v>256</v>
      </c>
      <c r="E254" s="109" t="s">
        <v>279</v>
      </c>
      <c r="F254" s="41">
        <v>1296.4000000000001</v>
      </c>
      <c r="G254" s="41">
        <v>1463.7</v>
      </c>
      <c r="H254" s="41">
        <v>1220</v>
      </c>
    </row>
    <row r="255" spans="1:8" ht="38.25" x14ac:dyDescent="0.2">
      <c r="A255" s="16" t="s">
        <v>97</v>
      </c>
      <c r="B255" s="16" t="s">
        <v>90</v>
      </c>
      <c r="C255" s="21" t="s">
        <v>547</v>
      </c>
      <c r="D255" s="84"/>
      <c r="E255" s="103" t="s">
        <v>280</v>
      </c>
      <c r="F255" s="41">
        <f>F256</f>
        <v>0</v>
      </c>
      <c r="G255" s="41">
        <f>G256</f>
        <v>200</v>
      </c>
      <c r="H255" s="41">
        <f>H256</f>
        <v>300</v>
      </c>
    </row>
    <row r="256" spans="1:8" ht="38.25" x14ac:dyDescent="0.2">
      <c r="A256" s="16" t="s">
        <v>97</v>
      </c>
      <c r="B256" s="16" t="s">
        <v>90</v>
      </c>
      <c r="C256" s="21" t="s">
        <v>547</v>
      </c>
      <c r="D256" s="84" t="s">
        <v>216</v>
      </c>
      <c r="E256" s="101" t="s">
        <v>217</v>
      </c>
      <c r="F256" s="110">
        <v>0</v>
      </c>
      <c r="G256" s="111">
        <v>200</v>
      </c>
      <c r="H256" s="111">
        <v>300</v>
      </c>
    </row>
    <row r="257" spans="1:8" ht="63.75" x14ac:dyDescent="0.2">
      <c r="A257" s="47" t="s">
        <v>97</v>
      </c>
      <c r="B257" s="47" t="s">
        <v>90</v>
      </c>
      <c r="C257" s="52" t="s">
        <v>154</v>
      </c>
      <c r="D257" s="16"/>
      <c r="E257" s="48" t="s">
        <v>151</v>
      </c>
      <c r="F257" s="96">
        <f>F258+F260</f>
        <v>1461.4</v>
      </c>
      <c r="G257" s="96">
        <f>G258+G260</f>
        <v>2914.1</v>
      </c>
      <c r="H257" s="96">
        <f>H258+H260</f>
        <v>3327.8</v>
      </c>
    </row>
    <row r="258" spans="1:8" ht="66.75" customHeight="1" x14ac:dyDescent="0.2">
      <c r="A258" s="84" t="s">
        <v>97</v>
      </c>
      <c r="B258" s="84" t="s">
        <v>90</v>
      </c>
      <c r="C258" s="80">
        <v>530123271</v>
      </c>
      <c r="D258" s="16"/>
      <c r="E258" s="101" t="s">
        <v>155</v>
      </c>
      <c r="F258" s="41">
        <f>F259</f>
        <v>1461.4</v>
      </c>
      <c r="G258" s="41">
        <f>G259</f>
        <v>1487.8</v>
      </c>
      <c r="H258" s="41">
        <f>H259</f>
        <v>1487.8</v>
      </c>
    </row>
    <row r="259" spans="1:8" ht="38.25" x14ac:dyDescent="0.2">
      <c r="A259" s="16" t="s">
        <v>97</v>
      </c>
      <c r="B259" s="16" t="s">
        <v>90</v>
      </c>
      <c r="C259" s="80">
        <v>530123271</v>
      </c>
      <c r="D259" s="84" t="s">
        <v>216</v>
      </c>
      <c r="E259" s="101" t="s">
        <v>217</v>
      </c>
      <c r="F259" s="148">
        <v>1461.4</v>
      </c>
      <c r="G259" s="148">
        <v>1487.8</v>
      </c>
      <c r="H259" s="148">
        <v>1487.8</v>
      </c>
    </row>
    <row r="260" spans="1:8" ht="55.5" customHeight="1" x14ac:dyDescent="0.2">
      <c r="A260" s="16" t="s">
        <v>97</v>
      </c>
      <c r="B260" s="16" t="s">
        <v>90</v>
      </c>
      <c r="C260" s="80">
        <v>530223272</v>
      </c>
      <c r="D260" s="16"/>
      <c r="E260" s="101" t="s">
        <v>549</v>
      </c>
      <c r="F260" s="41">
        <f t="shared" ref="F260:H260" si="13">F261</f>
        <v>0</v>
      </c>
      <c r="G260" s="41">
        <f t="shared" si="13"/>
        <v>1426.3</v>
      </c>
      <c r="H260" s="41">
        <f t="shared" si="13"/>
        <v>1840</v>
      </c>
    </row>
    <row r="261" spans="1:8" ht="38.25" x14ac:dyDescent="0.2">
      <c r="A261" s="16" t="s">
        <v>97</v>
      </c>
      <c r="B261" s="16" t="s">
        <v>90</v>
      </c>
      <c r="C261" s="80">
        <v>530223272</v>
      </c>
      <c r="D261" s="84" t="s">
        <v>216</v>
      </c>
      <c r="E261" s="101" t="s">
        <v>217</v>
      </c>
      <c r="F261" s="41">
        <v>0</v>
      </c>
      <c r="G261" s="41">
        <v>1426.3</v>
      </c>
      <c r="H261" s="41">
        <v>1840</v>
      </c>
    </row>
    <row r="262" spans="1:8" ht="14.25" x14ac:dyDescent="0.2">
      <c r="A262" s="30" t="s">
        <v>97</v>
      </c>
      <c r="B262" s="30" t="s">
        <v>91</v>
      </c>
      <c r="C262" s="30"/>
      <c r="D262" s="30"/>
      <c r="E262" s="27" t="s">
        <v>43</v>
      </c>
      <c r="F262" s="40">
        <f>F263+F275+F295</f>
        <v>18035.599999999999</v>
      </c>
      <c r="G262" s="40">
        <f>G263+G275+G295</f>
        <v>6715</v>
      </c>
      <c r="H262" s="40">
        <f>H263+H275+H295</f>
        <v>9976</v>
      </c>
    </row>
    <row r="263" spans="1:8" ht="63.75" x14ac:dyDescent="0.2">
      <c r="A263" s="5" t="s">
        <v>97</v>
      </c>
      <c r="B263" s="5" t="s">
        <v>91</v>
      </c>
      <c r="C263" s="76">
        <v>400000000</v>
      </c>
      <c r="D263" s="5"/>
      <c r="E263" s="64" t="s">
        <v>417</v>
      </c>
      <c r="F263" s="99">
        <f t="shared" ref="F263:H263" si="14">F264</f>
        <v>11576</v>
      </c>
      <c r="G263" s="99">
        <f t="shared" si="14"/>
        <v>1250</v>
      </c>
      <c r="H263" s="99">
        <f t="shared" si="14"/>
        <v>4511</v>
      </c>
    </row>
    <row r="264" spans="1:8" ht="126.75" customHeight="1" x14ac:dyDescent="0.2">
      <c r="A264" s="16" t="s">
        <v>97</v>
      </c>
      <c r="B264" s="16" t="s">
        <v>91</v>
      </c>
      <c r="C264" s="75">
        <v>430000000</v>
      </c>
      <c r="D264" s="16"/>
      <c r="E264" s="46" t="s">
        <v>309</v>
      </c>
      <c r="F264" s="96">
        <f>F265+F267+F269+F271+F273</f>
        <v>11576</v>
      </c>
      <c r="G264" s="96">
        <f t="shared" ref="G264:H264" si="15">G265+G267+G269+G271+G273</f>
        <v>1250</v>
      </c>
      <c r="H264" s="96">
        <f t="shared" si="15"/>
        <v>4511</v>
      </c>
    </row>
    <row r="265" spans="1:8" ht="114.75" x14ac:dyDescent="0.2">
      <c r="A265" s="16" t="s">
        <v>97</v>
      </c>
      <c r="B265" s="16" t="s">
        <v>91</v>
      </c>
      <c r="C265" s="74">
        <v>430227340</v>
      </c>
      <c r="D265" s="16"/>
      <c r="E265" s="101" t="s">
        <v>748</v>
      </c>
      <c r="F265" s="39">
        <f>F266</f>
        <v>1720</v>
      </c>
      <c r="G265" s="39">
        <f t="shared" ref="G265:H265" si="16">G266</f>
        <v>1250</v>
      </c>
      <c r="H265" s="39">
        <f t="shared" si="16"/>
        <v>1720</v>
      </c>
    </row>
    <row r="266" spans="1:8" ht="63.75" x14ac:dyDescent="0.2">
      <c r="A266" s="16" t="s">
        <v>97</v>
      </c>
      <c r="B266" s="16" t="s">
        <v>91</v>
      </c>
      <c r="C266" s="74">
        <v>430227340</v>
      </c>
      <c r="D266" s="16" t="s">
        <v>13</v>
      </c>
      <c r="E266" s="101" t="s">
        <v>332</v>
      </c>
      <c r="F266" s="39">
        <v>1720</v>
      </c>
      <c r="G266" s="39">
        <v>1250</v>
      </c>
      <c r="H266" s="39">
        <v>1720</v>
      </c>
    </row>
    <row r="267" spans="1:8" ht="124.5" customHeight="1" x14ac:dyDescent="0.2">
      <c r="A267" s="16" t="s">
        <v>97</v>
      </c>
      <c r="B267" s="16" t="s">
        <v>91</v>
      </c>
      <c r="C267" s="74">
        <v>430227350</v>
      </c>
      <c r="D267" s="16"/>
      <c r="E267" s="101" t="s">
        <v>733</v>
      </c>
      <c r="F267" s="39">
        <f>F268</f>
        <v>21.7</v>
      </c>
      <c r="G267" s="39">
        <f t="shared" ref="G267:H267" si="17">G268</f>
        <v>0</v>
      </c>
      <c r="H267" s="39">
        <f t="shared" si="17"/>
        <v>21.7</v>
      </c>
    </row>
    <row r="268" spans="1:8" ht="63.75" x14ac:dyDescent="0.2">
      <c r="A268" s="16" t="s">
        <v>97</v>
      </c>
      <c r="B268" s="16" t="s">
        <v>91</v>
      </c>
      <c r="C268" s="74">
        <v>430227350</v>
      </c>
      <c r="D268" s="16" t="s">
        <v>13</v>
      </c>
      <c r="E268" s="101" t="s">
        <v>332</v>
      </c>
      <c r="F268" s="39">
        <v>21.7</v>
      </c>
      <c r="G268" s="39">
        <v>0</v>
      </c>
      <c r="H268" s="39">
        <v>21.7</v>
      </c>
    </row>
    <row r="269" spans="1:8" ht="126.75" customHeight="1" x14ac:dyDescent="0.2">
      <c r="A269" s="16" t="s">
        <v>97</v>
      </c>
      <c r="B269" s="16" t="s">
        <v>91</v>
      </c>
      <c r="C269" s="74">
        <v>430227360</v>
      </c>
      <c r="D269" s="16"/>
      <c r="E269" s="101" t="s">
        <v>734</v>
      </c>
      <c r="F269" s="39">
        <f>F270</f>
        <v>5227.7</v>
      </c>
      <c r="G269" s="39">
        <f t="shared" ref="G269:H269" si="18">G270</f>
        <v>0</v>
      </c>
      <c r="H269" s="39">
        <f t="shared" si="18"/>
        <v>1661.6</v>
      </c>
    </row>
    <row r="270" spans="1:8" ht="63.75" x14ac:dyDescent="0.2">
      <c r="A270" s="16" t="s">
        <v>97</v>
      </c>
      <c r="B270" s="16" t="s">
        <v>91</v>
      </c>
      <c r="C270" s="74">
        <v>430227360</v>
      </c>
      <c r="D270" s="16" t="s">
        <v>13</v>
      </c>
      <c r="E270" s="101" t="s">
        <v>332</v>
      </c>
      <c r="F270" s="39">
        <v>5227.7</v>
      </c>
      <c r="G270" s="39">
        <v>0</v>
      </c>
      <c r="H270" s="39">
        <v>1661.6</v>
      </c>
    </row>
    <row r="271" spans="1:8" ht="126.75" customHeight="1" x14ac:dyDescent="0.2">
      <c r="A271" s="16" t="s">
        <v>97</v>
      </c>
      <c r="B271" s="16" t="s">
        <v>91</v>
      </c>
      <c r="C271" s="74">
        <v>430227370</v>
      </c>
      <c r="D271" s="16"/>
      <c r="E271" s="101" t="s">
        <v>749</v>
      </c>
      <c r="F271" s="39">
        <f>F272</f>
        <v>1606.6</v>
      </c>
      <c r="G271" s="39">
        <f t="shared" ref="G271:H271" si="19">G272</f>
        <v>0</v>
      </c>
      <c r="H271" s="39">
        <f t="shared" si="19"/>
        <v>1107.7</v>
      </c>
    </row>
    <row r="272" spans="1:8" ht="63.75" x14ac:dyDescent="0.2">
      <c r="A272" s="16" t="s">
        <v>97</v>
      </c>
      <c r="B272" s="16" t="s">
        <v>91</v>
      </c>
      <c r="C272" s="74">
        <v>430227370</v>
      </c>
      <c r="D272" s="16" t="s">
        <v>13</v>
      </c>
      <c r="E272" s="101" t="s">
        <v>332</v>
      </c>
      <c r="F272" s="39">
        <v>1606.6</v>
      </c>
      <c r="G272" s="39">
        <v>0</v>
      </c>
      <c r="H272" s="39">
        <v>1107.7</v>
      </c>
    </row>
    <row r="273" spans="1:8" ht="116.25" customHeight="1" x14ac:dyDescent="0.2">
      <c r="A273" s="16" t="s">
        <v>97</v>
      </c>
      <c r="B273" s="16" t="s">
        <v>91</v>
      </c>
      <c r="C273" s="74">
        <v>430227380</v>
      </c>
      <c r="D273" s="16"/>
      <c r="E273" s="101" t="s">
        <v>735</v>
      </c>
      <c r="F273" s="39">
        <f>F274</f>
        <v>3000</v>
      </c>
      <c r="G273" s="39">
        <f t="shared" ref="G273:H273" si="20">G274</f>
        <v>0</v>
      </c>
      <c r="H273" s="39">
        <f t="shared" si="20"/>
        <v>0</v>
      </c>
    </row>
    <row r="274" spans="1:8" ht="63.75" x14ac:dyDescent="0.2">
      <c r="A274" s="16" t="s">
        <v>97</v>
      </c>
      <c r="B274" s="16" t="s">
        <v>91</v>
      </c>
      <c r="C274" s="74">
        <v>430227380</v>
      </c>
      <c r="D274" s="16" t="s">
        <v>13</v>
      </c>
      <c r="E274" s="101" t="s">
        <v>332</v>
      </c>
      <c r="F274" s="39">
        <v>3000</v>
      </c>
      <c r="G274" s="39">
        <v>0</v>
      </c>
      <c r="H274" s="39">
        <v>0</v>
      </c>
    </row>
    <row r="275" spans="1:8" ht="102" x14ac:dyDescent="0.2">
      <c r="A275" s="5" t="s">
        <v>97</v>
      </c>
      <c r="B275" s="5" t="s">
        <v>91</v>
      </c>
      <c r="C275" s="82" t="s">
        <v>34</v>
      </c>
      <c r="D275" s="16"/>
      <c r="E275" s="53" t="s">
        <v>691</v>
      </c>
      <c r="F275" s="99">
        <f>F276+F283+F290</f>
        <v>6409.6</v>
      </c>
      <c r="G275" s="99">
        <f>G276+G283+G290</f>
        <v>5465</v>
      </c>
      <c r="H275" s="99">
        <f>H276+H283+H290</f>
        <v>5465</v>
      </c>
    </row>
    <row r="276" spans="1:8" ht="38.25" x14ac:dyDescent="0.2">
      <c r="A276" s="16" t="s">
        <v>97</v>
      </c>
      <c r="B276" s="16" t="s">
        <v>91</v>
      </c>
      <c r="C276" s="52" t="s">
        <v>35</v>
      </c>
      <c r="D276" s="16"/>
      <c r="E276" s="48" t="s">
        <v>629</v>
      </c>
      <c r="F276" s="96">
        <f>F277+F279+F281</f>
        <v>494</v>
      </c>
      <c r="G276" s="96">
        <f t="shared" ref="G276:H276" si="21">G277+G279+G281</f>
        <v>565</v>
      </c>
      <c r="H276" s="96">
        <f t="shared" si="21"/>
        <v>565</v>
      </c>
    </row>
    <row r="277" spans="1:8" ht="25.5" x14ac:dyDescent="0.25">
      <c r="A277" s="16" t="s">
        <v>97</v>
      </c>
      <c r="B277" s="16" t="s">
        <v>91</v>
      </c>
      <c r="C277" s="21" t="s">
        <v>553</v>
      </c>
      <c r="D277" s="3"/>
      <c r="E277" s="101" t="s">
        <v>191</v>
      </c>
      <c r="F277" s="41">
        <f t="shared" ref="F277:H277" si="22">F278</f>
        <v>485.7</v>
      </c>
      <c r="G277" s="41">
        <f t="shared" si="22"/>
        <v>445</v>
      </c>
      <c r="H277" s="41">
        <f t="shared" si="22"/>
        <v>445</v>
      </c>
    </row>
    <row r="278" spans="1:8" ht="38.25" x14ac:dyDescent="0.2">
      <c r="A278" s="16" t="s">
        <v>97</v>
      </c>
      <c r="B278" s="16" t="s">
        <v>91</v>
      </c>
      <c r="C278" s="21" t="s">
        <v>553</v>
      </c>
      <c r="D278" s="84" t="s">
        <v>216</v>
      </c>
      <c r="E278" s="101" t="s">
        <v>217</v>
      </c>
      <c r="F278" s="41">
        <v>485.7</v>
      </c>
      <c r="G278" s="39">
        <v>445</v>
      </c>
      <c r="H278" s="39">
        <v>445</v>
      </c>
    </row>
    <row r="279" spans="1:8" ht="25.5" x14ac:dyDescent="0.2">
      <c r="A279" s="16" t="s">
        <v>97</v>
      </c>
      <c r="B279" s="16" t="s">
        <v>91</v>
      </c>
      <c r="C279" s="21" t="s">
        <v>554</v>
      </c>
      <c r="D279" s="16"/>
      <c r="E279" s="101" t="s">
        <v>347</v>
      </c>
      <c r="F279" s="41">
        <f t="shared" ref="F279:H279" si="23">F280</f>
        <v>8.3000000000000007</v>
      </c>
      <c r="G279" s="41">
        <f t="shared" si="23"/>
        <v>40</v>
      </c>
      <c r="H279" s="41">
        <f t="shared" si="23"/>
        <v>40</v>
      </c>
    </row>
    <row r="280" spans="1:8" ht="38.25" x14ac:dyDescent="0.2">
      <c r="A280" s="16" t="s">
        <v>97</v>
      </c>
      <c r="B280" s="16" t="s">
        <v>91</v>
      </c>
      <c r="C280" s="21" t="s">
        <v>554</v>
      </c>
      <c r="D280" s="84" t="s">
        <v>216</v>
      </c>
      <c r="E280" s="101" t="s">
        <v>217</v>
      </c>
      <c r="F280" s="41">
        <v>8.3000000000000007</v>
      </c>
      <c r="G280" s="41">
        <v>40</v>
      </c>
      <c r="H280" s="41">
        <v>40</v>
      </c>
    </row>
    <row r="281" spans="1:8" ht="38.25" x14ac:dyDescent="0.2">
      <c r="A281" s="16" t="s">
        <v>97</v>
      </c>
      <c r="B281" s="16" t="s">
        <v>91</v>
      </c>
      <c r="C281" s="21" t="s">
        <v>627</v>
      </c>
      <c r="D281" s="84"/>
      <c r="E281" s="101" t="s">
        <v>628</v>
      </c>
      <c r="F281" s="41">
        <f>F282</f>
        <v>0</v>
      </c>
      <c r="G281" s="41">
        <f t="shared" ref="G281:H281" si="24">G282</f>
        <v>80</v>
      </c>
      <c r="H281" s="41">
        <f t="shared" si="24"/>
        <v>80</v>
      </c>
    </row>
    <row r="282" spans="1:8" ht="38.25" x14ac:dyDescent="0.2">
      <c r="A282" s="16" t="s">
        <v>97</v>
      </c>
      <c r="B282" s="16" t="s">
        <v>91</v>
      </c>
      <c r="C282" s="21" t="s">
        <v>627</v>
      </c>
      <c r="D282" s="84" t="s">
        <v>216</v>
      </c>
      <c r="E282" s="101" t="s">
        <v>217</v>
      </c>
      <c r="F282" s="41">
        <v>0</v>
      </c>
      <c r="G282" s="41">
        <v>80</v>
      </c>
      <c r="H282" s="41">
        <v>80</v>
      </c>
    </row>
    <row r="283" spans="1:8" ht="25.5" x14ac:dyDescent="0.2">
      <c r="A283" s="47" t="s">
        <v>97</v>
      </c>
      <c r="B283" s="47" t="s">
        <v>91</v>
      </c>
      <c r="C283" s="52" t="s">
        <v>386</v>
      </c>
      <c r="D283" s="16"/>
      <c r="E283" s="46" t="s">
        <v>357</v>
      </c>
      <c r="F283" s="96">
        <f>F284+F286+F288</f>
        <v>3400</v>
      </c>
      <c r="G283" s="96">
        <f t="shared" ref="G283:H283" si="25">G284+G286+G288</f>
        <v>2900</v>
      </c>
      <c r="H283" s="96">
        <f t="shared" si="25"/>
        <v>2900</v>
      </c>
    </row>
    <row r="284" spans="1:8" ht="38.25" x14ac:dyDescent="0.2">
      <c r="A284" s="16" t="s">
        <v>97</v>
      </c>
      <c r="B284" s="16" t="s">
        <v>91</v>
      </c>
      <c r="C284" s="21" t="s">
        <v>557</v>
      </c>
      <c r="D284" s="16"/>
      <c r="E284" s="100" t="s">
        <v>192</v>
      </c>
      <c r="F284" s="41">
        <f>F285</f>
        <v>200</v>
      </c>
      <c r="G284" s="41">
        <f>G285</f>
        <v>250</v>
      </c>
      <c r="H284" s="41">
        <f>H285</f>
        <v>250</v>
      </c>
    </row>
    <row r="285" spans="1:8" ht="38.25" x14ac:dyDescent="0.2">
      <c r="A285" s="16" t="s">
        <v>97</v>
      </c>
      <c r="B285" s="16" t="s">
        <v>91</v>
      </c>
      <c r="C285" s="21" t="s">
        <v>557</v>
      </c>
      <c r="D285" s="84" t="s">
        <v>216</v>
      </c>
      <c r="E285" s="101" t="s">
        <v>217</v>
      </c>
      <c r="F285" s="41">
        <v>200</v>
      </c>
      <c r="G285" s="41">
        <v>250</v>
      </c>
      <c r="H285" s="41">
        <v>250</v>
      </c>
    </row>
    <row r="286" spans="1:8" ht="25.5" x14ac:dyDescent="0.2">
      <c r="A286" s="16" t="s">
        <v>97</v>
      </c>
      <c r="B286" s="16" t="s">
        <v>91</v>
      </c>
      <c r="C286" s="21" t="s">
        <v>559</v>
      </c>
      <c r="D286" s="84"/>
      <c r="E286" s="101" t="s">
        <v>558</v>
      </c>
      <c r="F286" s="41">
        <f>F287</f>
        <v>500</v>
      </c>
      <c r="G286" s="41">
        <f t="shared" ref="G286:H286" si="26">G287</f>
        <v>550</v>
      </c>
      <c r="H286" s="41">
        <f t="shared" si="26"/>
        <v>550</v>
      </c>
    </row>
    <row r="287" spans="1:8" ht="38.25" x14ac:dyDescent="0.2">
      <c r="A287" s="16" t="s">
        <v>97</v>
      </c>
      <c r="B287" s="16" t="s">
        <v>91</v>
      </c>
      <c r="C287" s="21" t="s">
        <v>559</v>
      </c>
      <c r="D287" s="84" t="s">
        <v>216</v>
      </c>
      <c r="E287" s="101" t="s">
        <v>217</v>
      </c>
      <c r="F287" s="41">
        <v>500</v>
      </c>
      <c r="G287" s="41">
        <v>550</v>
      </c>
      <c r="H287" s="41">
        <v>550</v>
      </c>
    </row>
    <row r="288" spans="1:8" ht="51" x14ac:dyDescent="0.2">
      <c r="A288" s="16" t="s">
        <v>97</v>
      </c>
      <c r="B288" s="16" t="s">
        <v>91</v>
      </c>
      <c r="C288" s="21" t="s">
        <v>560</v>
      </c>
      <c r="D288" s="16"/>
      <c r="E288" s="101" t="s">
        <v>693</v>
      </c>
      <c r="F288" s="110">
        <f t="shared" ref="F288:H288" si="27">F289</f>
        <v>2700</v>
      </c>
      <c r="G288" s="41">
        <f t="shared" si="27"/>
        <v>2100</v>
      </c>
      <c r="H288" s="41">
        <f t="shared" si="27"/>
        <v>2100</v>
      </c>
    </row>
    <row r="289" spans="1:8" ht="38.25" x14ac:dyDescent="0.2">
      <c r="A289" s="16" t="s">
        <v>97</v>
      </c>
      <c r="B289" s="16" t="s">
        <v>91</v>
      </c>
      <c r="C289" s="21" t="s">
        <v>560</v>
      </c>
      <c r="D289" s="84" t="s">
        <v>216</v>
      </c>
      <c r="E289" s="101" t="s">
        <v>217</v>
      </c>
      <c r="F289" s="110">
        <f>2000+700</f>
        <v>2700</v>
      </c>
      <c r="G289" s="41">
        <v>2100</v>
      </c>
      <c r="H289" s="41">
        <v>2100</v>
      </c>
    </row>
    <row r="290" spans="1:8" ht="38.25" x14ac:dyDescent="0.2">
      <c r="A290" s="16" t="s">
        <v>97</v>
      </c>
      <c r="B290" s="16" t="s">
        <v>91</v>
      </c>
      <c r="C290" s="52" t="s">
        <v>36</v>
      </c>
      <c r="D290" s="16"/>
      <c r="E290" s="46" t="s">
        <v>562</v>
      </c>
      <c r="F290" s="110">
        <f>F291+F293</f>
        <v>2515.6</v>
      </c>
      <c r="G290" s="110">
        <f t="shared" ref="G290:H290" si="28">G291+G293</f>
        <v>2000</v>
      </c>
      <c r="H290" s="110">
        <f t="shared" si="28"/>
        <v>2000</v>
      </c>
    </row>
    <row r="291" spans="1:8" ht="38.25" x14ac:dyDescent="0.2">
      <c r="A291" s="16" t="s">
        <v>97</v>
      </c>
      <c r="B291" s="16" t="s">
        <v>91</v>
      </c>
      <c r="C291" s="21" t="s">
        <v>564</v>
      </c>
      <c r="D291" s="16"/>
      <c r="E291" s="103" t="s">
        <v>563</v>
      </c>
      <c r="F291" s="110">
        <f>F292</f>
        <v>1000</v>
      </c>
      <c r="G291" s="110">
        <f t="shared" ref="G291:H291" si="29">G292</f>
        <v>1000</v>
      </c>
      <c r="H291" s="110">
        <f t="shared" si="29"/>
        <v>1000</v>
      </c>
    </row>
    <row r="292" spans="1:8" ht="38.25" x14ac:dyDescent="0.2">
      <c r="A292" s="16" t="s">
        <v>97</v>
      </c>
      <c r="B292" s="16" t="s">
        <v>91</v>
      </c>
      <c r="C292" s="21" t="s">
        <v>564</v>
      </c>
      <c r="D292" s="84" t="s">
        <v>216</v>
      </c>
      <c r="E292" s="101" t="s">
        <v>217</v>
      </c>
      <c r="F292" s="110">
        <f>1700-700</f>
        <v>1000</v>
      </c>
      <c r="G292" s="41">
        <v>1000</v>
      </c>
      <c r="H292" s="41">
        <v>1000</v>
      </c>
    </row>
    <row r="293" spans="1:8" ht="25.5" x14ac:dyDescent="0.2">
      <c r="A293" s="16" t="s">
        <v>97</v>
      </c>
      <c r="B293" s="16" t="s">
        <v>91</v>
      </c>
      <c r="C293" s="21" t="s">
        <v>565</v>
      </c>
      <c r="D293" s="16"/>
      <c r="E293" s="103" t="s">
        <v>388</v>
      </c>
      <c r="F293" s="110">
        <f>F294</f>
        <v>1515.6</v>
      </c>
      <c r="G293" s="110">
        <f t="shared" ref="G293:H293" si="30">G294</f>
        <v>1000</v>
      </c>
      <c r="H293" s="110">
        <f t="shared" si="30"/>
        <v>1000</v>
      </c>
    </row>
    <row r="294" spans="1:8" x14ac:dyDescent="0.2">
      <c r="A294" s="16" t="s">
        <v>97</v>
      </c>
      <c r="B294" s="16" t="s">
        <v>91</v>
      </c>
      <c r="C294" s="21" t="s">
        <v>565</v>
      </c>
      <c r="D294" s="112" t="s">
        <v>256</v>
      </c>
      <c r="E294" s="109" t="s">
        <v>279</v>
      </c>
      <c r="F294" s="110">
        <v>1515.6</v>
      </c>
      <c r="G294" s="41">
        <v>1000</v>
      </c>
      <c r="H294" s="41">
        <v>1000</v>
      </c>
    </row>
    <row r="295" spans="1:8" ht="38.25" x14ac:dyDescent="0.2">
      <c r="A295" s="16" t="s">
        <v>97</v>
      </c>
      <c r="B295" s="16" t="s">
        <v>91</v>
      </c>
      <c r="C295" s="84" t="s">
        <v>26</v>
      </c>
      <c r="D295" s="84"/>
      <c r="E295" s="103" t="s">
        <v>40</v>
      </c>
      <c r="F295" s="41">
        <f>F296</f>
        <v>50</v>
      </c>
      <c r="G295" s="41">
        <f t="shared" ref="G295:H295" si="31">G296</f>
        <v>0</v>
      </c>
      <c r="H295" s="41">
        <f t="shared" si="31"/>
        <v>0</v>
      </c>
    </row>
    <row r="296" spans="1:8" ht="51" x14ac:dyDescent="0.2">
      <c r="A296" s="16" t="s">
        <v>97</v>
      </c>
      <c r="B296" s="16" t="s">
        <v>91</v>
      </c>
      <c r="C296" s="84" t="s">
        <v>681</v>
      </c>
      <c r="D296" s="16"/>
      <c r="E296" s="54" t="s">
        <v>680</v>
      </c>
      <c r="F296" s="41">
        <f>SUM(F297:F297)</f>
        <v>50</v>
      </c>
      <c r="G296" s="41">
        <f>SUM(G297:G297)</f>
        <v>0</v>
      </c>
      <c r="H296" s="41">
        <f>SUM(H297:H297)</f>
        <v>0</v>
      </c>
    </row>
    <row r="297" spans="1:8" ht="38.25" x14ac:dyDescent="0.2">
      <c r="A297" s="16" t="s">
        <v>97</v>
      </c>
      <c r="B297" s="16" t="s">
        <v>91</v>
      </c>
      <c r="C297" s="84" t="s">
        <v>681</v>
      </c>
      <c r="D297" s="84" t="s">
        <v>216</v>
      </c>
      <c r="E297" s="101" t="s">
        <v>217</v>
      </c>
      <c r="F297" s="39">
        <v>50</v>
      </c>
      <c r="G297" s="39">
        <v>0</v>
      </c>
      <c r="H297" s="39">
        <v>0</v>
      </c>
    </row>
    <row r="298" spans="1:8" ht="14.25" x14ac:dyDescent="0.2">
      <c r="A298" s="30" t="s">
        <v>97</v>
      </c>
      <c r="B298" s="30" t="s">
        <v>95</v>
      </c>
      <c r="C298" s="30"/>
      <c r="D298" s="30"/>
      <c r="E298" s="27" t="s">
        <v>50</v>
      </c>
      <c r="F298" s="40">
        <f>F299+F305+F340+F346+F350</f>
        <v>45261.9</v>
      </c>
      <c r="G298" s="40">
        <f>G299+G305+G340+G346</f>
        <v>18810</v>
      </c>
      <c r="H298" s="40">
        <f>H299+H305+H340+H346</f>
        <v>17836.3</v>
      </c>
    </row>
    <row r="299" spans="1:8" ht="89.25" x14ac:dyDescent="0.2">
      <c r="A299" s="5" t="s">
        <v>97</v>
      </c>
      <c r="B299" s="5" t="s">
        <v>95</v>
      </c>
      <c r="C299" s="78" t="s">
        <v>67</v>
      </c>
      <c r="D299" s="16"/>
      <c r="E299" s="63" t="s">
        <v>687</v>
      </c>
      <c r="F299" s="99">
        <f t="shared" ref="F299:H299" si="32">F300</f>
        <v>529.29999999999995</v>
      </c>
      <c r="G299" s="99">
        <f t="shared" si="32"/>
        <v>529.29999999999995</v>
      </c>
      <c r="H299" s="99">
        <f t="shared" si="32"/>
        <v>529.29999999999995</v>
      </c>
    </row>
    <row r="300" spans="1:8" ht="51" x14ac:dyDescent="0.2">
      <c r="A300" s="47" t="s">
        <v>97</v>
      </c>
      <c r="B300" s="47" t="s">
        <v>95</v>
      </c>
      <c r="C300" s="77" t="s">
        <v>68</v>
      </c>
      <c r="D300" s="16"/>
      <c r="E300" s="60" t="s">
        <v>552</v>
      </c>
      <c r="F300" s="96">
        <f>F301+F303</f>
        <v>529.29999999999995</v>
      </c>
      <c r="G300" s="96">
        <f t="shared" ref="G300:H300" si="33">G301+G303</f>
        <v>529.29999999999995</v>
      </c>
      <c r="H300" s="96">
        <f t="shared" si="33"/>
        <v>529.29999999999995</v>
      </c>
    </row>
    <row r="301" spans="1:8" ht="38.25" x14ac:dyDescent="0.2">
      <c r="A301" s="84" t="s">
        <v>97</v>
      </c>
      <c r="B301" s="84" t="s">
        <v>95</v>
      </c>
      <c r="C301" s="186" t="s">
        <v>550</v>
      </c>
      <c r="D301" s="16"/>
      <c r="E301" s="101" t="s">
        <v>742</v>
      </c>
      <c r="F301" s="41">
        <f t="shared" ref="F301:H301" si="34">F302</f>
        <v>520.29999999999995</v>
      </c>
      <c r="G301" s="41">
        <f t="shared" si="34"/>
        <v>520.29999999999995</v>
      </c>
      <c r="H301" s="41">
        <f t="shared" si="34"/>
        <v>520.29999999999995</v>
      </c>
    </row>
    <row r="302" spans="1:8" ht="38.25" x14ac:dyDescent="0.2">
      <c r="A302" s="84" t="s">
        <v>97</v>
      </c>
      <c r="B302" s="84" t="s">
        <v>95</v>
      </c>
      <c r="C302" s="186" t="s">
        <v>550</v>
      </c>
      <c r="D302" s="84" t="s">
        <v>216</v>
      </c>
      <c r="E302" s="101" t="s">
        <v>217</v>
      </c>
      <c r="F302" s="41">
        <v>520.29999999999995</v>
      </c>
      <c r="G302" s="41">
        <v>520.29999999999995</v>
      </c>
      <c r="H302" s="41">
        <v>520.29999999999995</v>
      </c>
    </row>
    <row r="303" spans="1:8" ht="38.25" x14ac:dyDescent="0.2">
      <c r="A303" s="84" t="s">
        <v>97</v>
      </c>
      <c r="B303" s="84" t="s">
        <v>95</v>
      </c>
      <c r="C303" s="186" t="s">
        <v>622</v>
      </c>
      <c r="D303" s="84"/>
      <c r="E303" s="101" t="s">
        <v>623</v>
      </c>
      <c r="F303" s="41">
        <f>F304</f>
        <v>9</v>
      </c>
      <c r="G303" s="41">
        <f t="shared" ref="G303:H303" si="35">G304</f>
        <v>9</v>
      </c>
      <c r="H303" s="41">
        <f t="shared" si="35"/>
        <v>9</v>
      </c>
    </row>
    <row r="304" spans="1:8" ht="38.25" x14ac:dyDescent="0.2">
      <c r="A304" s="84" t="s">
        <v>97</v>
      </c>
      <c r="B304" s="84" t="s">
        <v>95</v>
      </c>
      <c r="C304" s="186" t="s">
        <v>622</v>
      </c>
      <c r="D304" s="84" t="s">
        <v>216</v>
      </c>
      <c r="E304" s="101" t="s">
        <v>217</v>
      </c>
      <c r="F304" s="41">
        <v>9</v>
      </c>
      <c r="G304" s="41">
        <v>9</v>
      </c>
      <c r="H304" s="41">
        <v>9</v>
      </c>
    </row>
    <row r="305" spans="1:8" ht="89.25" x14ac:dyDescent="0.2">
      <c r="A305" s="5" t="s">
        <v>97</v>
      </c>
      <c r="B305" s="5" t="s">
        <v>95</v>
      </c>
      <c r="C305" s="73" t="s">
        <v>57</v>
      </c>
      <c r="D305" s="16"/>
      <c r="E305" s="53" t="s">
        <v>698</v>
      </c>
      <c r="F305" s="99">
        <f>F306+F315+F320+F327</f>
        <v>30610</v>
      </c>
      <c r="G305" s="99">
        <f t="shared" ref="G305:H305" si="36">G306+G315+G320+G327</f>
        <v>16307</v>
      </c>
      <c r="H305" s="99">
        <f t="shared" si="36"/>
        <v>16307</v>
      </c>
    </row>
    <row r="306" spans="1:8" ht="38.25" x14ac:dyDescent="0.2">
      <c r="A306" s="84" t="s">
        <v>97</v>
      </c>
      <c r="B306" s="84" t="s">
        <v>95</v>
      </c>
      <c r="C306" s="52" t="s">
        <v>58</v>
      </c>
      <c r="D306" s="47"/>
      <c r="E306" s="48" t="s">
        <v>750</v>
      </c>
      <c r="F306" s="96">
        <f>F307+F309+F311+F313</f>
        <v>11077.8</v>
      </c>
      <c r="G306" s="96">
        <f t="shared" ref="G306:H306" si="37">G307+G309+G311+G313</f>
        <v>5450</v>
      </c>
      <c r="H306" s="96">
        <f t="shared" si="37"/>
        <v>5450</v>
      </c>
    </row>
    <row r="307" spans="1:8" ht="38.25" x14ac:dyDescent="0.2">
      <c r="A307" s="16" t="s">
        <v>97</v>
      </c>
      <c r="B307" s="84" t="s">
        <v>95</v>
      </c>
      <c r="C307" s="74">
        <v>1210123505</v>
      </c>
      <c r="D307" s="21"/>
      <c r="E307" s="101" t="s">
        <v>580</v>
      </c>
      <c r="F307" s="41">
        <f>F308</f>
        <v>4057.1</v>
      </c>
      <c r="G307" s="41">
        <f>G308</f>
        <v>1750</v>
      </c>
      <c r="H307" s="41">
        <f>H308</f>
        <v>1750</v>
      </c>
    </row>
    <row r="308" spans="1:8" ht="38.25" x14ac:dyDescent="0.2">
      <c r="A308" s="84" t="s">
        <v>97</v>
      </c>
      <c r="B308" s="84" t="s">
        <v>95</v>
      </c>
      <c r="C308" s="74">
        <v>1210123505</v>
      </c>
      <c r="D308" s="84" t="s">
        <v>216</v>
      </c>
      <c r="E308" s="101" t="s">
        <v>217</v>
      </c>
      <c r="F308" s="39">
        <v>4057.1</v>
      </c>
      <c r="G308" s="39">
        <v>1750</v>
      </c>
      <c r="H308" s="39">
        <v>1750</v>
      </c>
    </row>
    <row r="309" spans="1:8" ht="63.75" x14ac:dyDescent="0.2">
      <c r="A309" s="84" t="s">
        <v>97</v>
      </c>
      <c r="B309" s="84" t="s">
        <v>95</v>
      </c>
      <c r="C309" s="74">
        <v>1210123510</v>
      </c>
      <c r="D309" s="21"/>
      <c r="E309" s="101" t="s">
        <v>244</v>
      </c>
      <c r="F309" s="41">
        <f>F310</f>
        <v>5538.8</v>
      </c>
      <c r="G309" s="41">
        <f>G310</f>
        <v>2850</v>
      </c>
      <c r="H309" s="41">
        <f>H310</f>
        <v>2850</v>
      </c>
    </row>
    <row r="310" spans="1:8" ht="38.25" x14ac:dyDescent="0.2">
      <c r="A310" s="16" t="s">
        <v>97</v>
      </c>
      <c r="B310" s="84" t="s">
        <v>95</v>
      </c>
      <c r="C310" s="74">
        <v>1210123510</v>
      </c>
      <c r="D310" s="84" t="s">
        <v>216</v>
      </c>
      <c r="E310" s="101" t="s">
        <v>217</v>
      </c>
      <c r="F310" s="41">
        <v>5538.8</v>
      </c>
      <c r="G310" s="41">
        <v>2850</v>
      </c>
      <c r="H310" s="41">
        <v>2850</v>
      </c>
    </row>
    <row r="311" spans="1:8" ht="25.5" x14ac:dyDescent="0.2">
      <c r="A311" s="84" t="s">
        <v>97</v>
      </c>
      <c r="B311" s="84" t="s">
        <v>95</v>
      </c>
      <c r="C311" s="74">
        <v>1210123515</v>
      </c>
      <c r="D311" s="16"/>
      <c r="E311" s="101" t="s">
        <v>24</v>
      </c>
      <c r="F311" s="41">
        <f>F312</f>
        <v>1131.9000000000001</v>
      </c>
      <c r="G311" s="41">
        <f>G312</f>
        <v>500</v>
      </c>
      <c r="H311" s="41">
        <f>H312</f>
        <v>500</v>
      </c>
    </row>
    <row r="312" spans="1:8" ht="38.25" x14ac:dyDescent="0.2">
      <c r="A312" s="84" t="s">
        <v>97</v>
      </c>
      <c r="B312" s="84" t="s">
        <v>95</v>
      </c>
      <c r="C312" s="74">
        <v>1210123515</v>
      </c>
      <c r="D312" s="84" t="s">
        <v>216</v>
      </c>
      <c r="E312" s="101" t="s">
        <v>217</v>
      </c>
      <c r="F312" s="41">
        <v>1131.9000000000001</v>
      </c>
      <c r="G312" s="41">
        <v>500</v>
      </c>
      <c r="H312" s="41">
        <v>500</v>
      </c>
    </row>
    <row r="313" spans="1:8" ht="25.5" x14ac:dyDescent="0.2">
      <c r="A313" s="16" t="s">
        <v>97</v>
      </c>
      <c r="B313" s="84" t="s">
        <v>95</v>
      </c>
      <c r="C313" s="74">
        <v>1210223520</v>
      </c>
      <c r="D313" s="16"/>
      <c r="E313" s="101" t="s">
        <v>245</v>
      </c>
      <c r="F313" s="41">
        <f>F314</f>
        <v>350</v>
      </c>
      <c r="G313" s="41">
        <f>G314</f>
        <v>350</v>
      </c>
      <c r="H313" s="41">
        <f>H314</f>
        <v>350</v>
      </c>
    </row>
    <row r="314" spans="1:8" ht="38.25" x14ac:dyDescent="0.2">
      <c r="A314" s="84" t="s">
        <v>97</v>
      </c>
      <c r="B314" s="84" t="s">
        <v>95</v>
      </c>
      <c r="C314" s="74">
        <v>1210223520</v>
      </c>
      <c r="D314" s="84" t="s">
        <v>216</v>
      </c>
      <c r="E314" s="101" t="s">
        <v>217</v>
      </c>
      <c r="F314" s="39">
        <v>350</v>
      </c>
      <c r="G314" s="39">
        <v>350</v>
      </c>
      <c r="H314" s="39">
        <v>350</v>
      </c>
    </row>
    <row r="315" spans="1:8" ht="25.5" x14ac:dyDescent="0.2">
      <c r="A315" s="84" t="s">
        <v>97</v>
      </c>
      <c r="B315" s="84" t="s">
        <v>95</v>
      </c>
      <c r="C315" s="52" t="s">
        <v>59</v>
      </c>
      <c r="D315" s="47"/>
      <c r="E315" s="48" t="s">
        <v>27</v>
      </c>
      <c r="F315" s="96">
        <f>F316+F318</f>
        <v>1972.7</v>
      </c>
      <c r="G315" s="96">
        <f t="shared" ref="G315:H315" si="38">G316+G318</f>
        <v>1325</v>
      </c>
      <c r="H315" s="96">
        <f t="shared" si="38"/>
        <v>1325</v>
      </c>
    </row>
    <row r="316" spans="1:8" ht="25.5" x14ac:dyDescent="0.2">
      <c r="A316" s="84" t="s">
        <v>97</v>
      </c>
      <c r="B316" s="84" t="s">
        <v>95</v>
      </c>
      <c r="C316" s="80">
        <v>1220123525</v>
      </c>
      <c r="D316" s="16"/>
      <c r="E316" s="101" t="s">
        <v>194</v>
      </c>
      <c r="F316" s="41">
        <f t="shared" ref="F316:H316" si="39">F317</f>
        <v>1972.7</v>
      </c>
      <c r="G316" s="41">
        <f t="shared" si="39"/>
        <v>850</v>
      </c>
      <c r="H316" s="41">
        <f t="shared" si="39"/>
        <v>850</v>
      </c>
    </row>
    <row r="317" spans="1:8" ht="38.25" x14ac:dyDescent="0.2">
      <c r="A317" s="84" t="s">
        <v>97</v>
      </c>
      <c r="B317" s="84" t="s">
        <v>95</v>
      </c>
      <c r="C317" s="80">
        <v>1220123525</v>
      </c>
      <c r="D317" s="84" t="s">
        <v>216</v>
      </c>
      <c r="E317" s="101" t="s">
        <v>217</v>
      </c>
      <c r="F317" s="41">
        <v>1972.7</v>
      </c>
      <c r="G317" s="41">
        <v>850</v>
      </c>
      <c r="H317" s="41">
        <v>850</v>
      </c>
    </row>
    <row r="318" spans="1:8" ht="25.5" x14ac:dyDescent="0.2">
      <c r="A318" s="84" t="s">
        <v>97</v>
      </c>
      <c r="B318" s="84" t="s">
        <v>95</v>
      </c>
      <c r="C318" s="80">
        <v>1220223530</v>
      </c>
      <c r="D318" s="16"/>
      <c r="E318" s="101" t="s">
        <v>195</v>
      </c>
      <c r="F318" s="41">
        <f>F319</f>
        <v>0</v>
      </c>
      <c r="G318" s="41">
        <f>G319</f>
        <v>475</v>
      </c>
      <c r="H318" s="41">
        <f>H319</f>
        <v>475</v>
      </c>
    </row>
    <row r="319" spans="1:8" ht="38.25" x14ac:dyDescent="0.2">
      <c r="A319" s="84" t="s">
        <v>97</v>
      </c>
      <c r="B319" s="84" t="s">
        <v>95</v>
      </c>
      <c r="C319" s="80">
        <v>1220223530</v>
      </c>
      <c r="D319" s="84" t="s">
        <v>216</v>
      </c>
      <c r="E319" s="101" t="s">
        <v>217</v>
      </c>
      <c r="F319" s="39">
        <v>0</v>
      </c>
      <c r="G319" s="39">
        <v>475</v>
      </c>
      <c r="H319" s="39">
        <v>475</v>
      </c>
    </row>
    <row r="320" spans="1:8" ht="41.25" customHeight="1" x14ac:dyDescent="0.2">
      <c r="A320" s="84" t="s">
        <v>97</v>
      </c>
      <c r="B320" s="84" t="s">
        <v>95</v>
      </c>
      <c r="C320" s="52" t="s">
        <v>60</v>
      </c>
      <c r="D320" s="47"/>
      <c r="E320" s="48" t="s">
        <v>751</v>
      </c>
      <c r="F320" s="96">
        <f>F321+F323+F325</f>
        <v>4288.3</v>
      </c>
      <c r="G320" s="96">
        <f t="shared" ref="G320:H320" si="40">G321+G323+G325</f>
        <v>4407</v>
      </c>
      <c r="H320" s="96">
        <f t="shared" si="40"/>
        <v>4407</v>
      </c>
    </row>
    <row r="321" spans="1:8" ht="25.5" x14ac:dyDescent="0.2">
      <c r="A321" s="84" t="s">
        <v>97</v>
      </c>
      <c r="B321" s="84" t="s">
        <v>95</v>
      </c>
      <c r="C321" s="21" t="s">
        <v>583</v>
      </c>
      <c r="D321" s="16"/>
      <c r="E321" s="101" t="s">
        <v>314</v>
      </c>
      <c r="F321" s="41">
        <f>F322</f>
        <v>3681.3</v>
      </c>
      <c r="G321" s="41">
        <f>G322</f>
        <v>3800</v>
      </c>
      <c r="H321" s="41">
        <f>H322</f>
        <v>3800</v>
      </c>
    </row>
    <row r="322" spans="1:8" ht="38.25" x14ac:dyDescent="0.2">
      <c r="A322" s="84" t="s">
        <v>97</v>
      </c>
      <c r="B322" s="84" t="s">
        <v>95</v>
      </c>
      <c r="C322" s="21" t="s">
        <v>583</v>
      </c>
      <c r="D322" s="84" t="s">
        <v>216</v>
      </c>
      <c r="E322" s="101" t="s">
        <v>217</v>
      </c>
      <c r="F322" s="41">
        <v>3681.3</v>
      </c>
      <c r="G322" s="41">
        <v>3800</v>
      </c>
      <c r="H322" s="41">
        <v>3800</v>
      </c>
    </row>
    <row r="323" spans="1:8" ht="25.5" x14ac:dyDescent="0.2">
      <c r="A323" s="84" t="s">
        <v>97</v>
      </c>
      <c r="B323" s="84" t="s">
        <v>95</v>
      </c>
      <c r="C323" s="21" t="s">
        <v>584</v>
      </c>
      <c r="D323" s="16"/>
      <c r="E323" s="101" t="s">
        <v>25</v>
      </c>
      <c r="F323" s="41">
        <f>F324</f>
        <v>600</v>
      </c>
      <c r="G323" s="41">
        <f>G324</f>
        <v>600</v>
      </c>
      <c r="H323" s="41">
        <f>H324</f>
        <v>600</v>
      </c>
    </row>
    <row r="324" spans="1:8" ht="38.25" x14ac:dyDescent="0.2">
      <c r="A324" s="84" t="s">
        <v>97</v>
      </c>
      <c r="B324" s="84" t="s">
        <v>95</v>
      </c>
      <c r="C324" s="21" t="s">
        <v>584</v>
      </c>
      <c r="D324" s="84" t="s">
        <v>216</v>
      </c>
      <c r="E324" s="101" t="s">
        <v>217</v>
      </c>
      <c r="F324" s="41">
        <v>600</v>
      </c>
      <c r="G324" s="41">
        <v>600</v>
      </c>
      <c r="H324" s="41">
        <v>600</v>
      </c>
    </row>
    <row r="325" spans="1:8" ht="25.5" x14ac:dyDescent="0.2">
      <c r="A325" s="84" t="s">
        <v>97</v>
      </c>
      <c r="B325" s="84" t="s">
        <v>95</v>
      </c>
      <c r="C325" s="21" t="s">
        <v>585</v>
      </c>
      <c r="D325" s="16"/>
      <c r="E325" s="101" t="s">
        <v>196</v>
      </c>
      <c r="F325" s="41">
        <f>F326</f>
        <v>7</v>
      </c>
      <c r="G325" s="41">
        <f>G326</f>
        <v>7</v>
      </c>
      <c r="H325" s="41">
        <f>H326</f>
        <v>7</v>
      </c>
    </row>
    <row r="326" spans="1:8" ht="38.25" x14ac:dyDescent="0.2">
      <c r="A326" s="84" t="s">
        <v>97</v>
      </c>
      <c r="B326" s="84" t="s">
        <v>95</v>
      </c>
      <c r="C326" s="21" t="s">
        <v>585</v>
      </c>
      <c r="D326" s="84" t="s">
        <v>216</v>
      </c>
      <c r="E326" s="101" t="s">
        <v>217</v>
      </c>
      <c r="F326" s="41">
        <v>7</v>
      </c>
      <c r="G326" s="41">
        <v>7</v>
      </c>
      <c r="H326" s="41">
        <v>7</v>
      </c>
    </row>
    <row r="327" spans="1:8" ht="51" x14ac:dyDescent="0.2">
      <c r="A327" s="84" t="s">
        <v>97</v>
      </c>
      <c r="B327" s="84" t="s">
        <v>95</v>
      </c>
      <c r="C327" s="52" t="s">
        <v>586</v>
      </c>
      <c r="D327" s="16"/>
      <c r="E327" s="60" t="s">
        <v>587</v>
      </c>
      <c r="F327" s="41">
        <f>F328+F330+F332+F334+F336+F338</f>
        <v>13271.2</v>
      </c>
      <c r="G327" s="41">
        <f t="shared" ref="G327:H327" si="41">G328+G330+G332+G334+G336+G338</f>
        <v>5125</v>
      </c>
      <c r="H327" s="41">
        <f t="shared" si="41"/>
        <v>5125</v>
      </c>
    </row>
    <row r="328" spans="1:8" ht="25.5" x14ac:dyDescent="0.2">
      <c r="A328" s="84" t="s">
        <v>97</v>
      </c>
      <c r="B328" s="84" t="s">
        <v>95</v>
      </c>
      <c r="C328" s="21" t="s">
        <v>590</v>
      </c>
      <c r="D328" s="16"/>
      <c r="E328" s="101" t="s">
        <v>387</v>
      </c>
      <c r="F328" s="41">
        <f>F329</f>
        <v>0</v>
      </c>
      <c r="G328" s="41">
        <f>G329</f>
        <v>250</v>
      </c>
      <c r="H328" s="41">
        <f>H329</f>
        <v>250</v>
      </c>
    </row>
    <row r="329" spans="1:8" ht="38.25" x14ac:dyDescent="0.2">
      <c r="A329" s="84" t="s">
        <v>97</v>
      </c>
      <c r="B329" s="84" t="s">
        <v>95</v>
      </c>
      <c r="C329" s="21" t="s">
        <v>590</v>
      </c>
      <c r="D329" s="84" t="s">
        <v>216</v>
      </c>
      <c r="E329" s="101" t="s">
        <v>217</v>
      </c>
      <c r="F329" s="41">
        <v>0</v>
      </c>
      <c r="G329" s="41">
        <v>250</v>
      </c>
      <c r="H329" s="41">
        <v>250</v>
      </c>
    </row>
    <row r="330" spans="1:8" ht="51" x14ac:dyDescent="0.2">
      <c r="A330" s="84" t="s">
        <v>97</v>
      </c>
      <c r="B330" s="84" t="s">
        <v>95</v>
      </c>
      <c r="C330" s="21" t="s">
        <v>592</v>
      </c>
      <c r="D330" s="84"/>
      <c r="E330" s="101" t="s">
        <v>591</v>
      </c>
      <c r="F330" s="41">
        <f>F331</f>
        <v>15</v>
      </c>
      <c r="G330" s="41">
        <f t="shared" ref="G330:H330" si="42">G331</f>
        <v>15</v>
      </c>
      <c r="H330" s="41">
        <f t="shared" si="42"/>
        <v>15</v>
      </c>
    </row>
    <row r="331" spans="1:8" ht="38.25" x14ac:dyDescent="0.2">
      <c r="A331" s="84" t="s">
        <v>97</v>
      </c>
      <c r="B331" s="84" t="s">
        <v>95</v>
      </c>
      <c r="C331" s="21" t="s">
        <v>592</v>
      </c>
      <c r="D331" s="84" t="s">
        <v>216</v>
      </c>
      <c r="E331" s="101" t="s">
        <v>217</v>
      </c>
      <c r="F331" s="41">
        <v>15</v>
      </c>
      <c r="G331" s="41">
        <v>15</v>
      </c>
      <c r="H331" s="41">
        <v>15</v>
      </c>
    </row>
    <row r="332" spans="1:8" ht="38.25" x14ac:dyDescent="0.2">
      <c r="A332" s="84" t="s">
        <v>97</v>
      </c>
      <c r="B332" s="84" t="s">
        <v>95</v>
      </c>
      <c r="C332" s="21" t="s">
        <v>756</v>
      </c>
      <c r="D332" s="16"/>
      <c r="E332" s="103" t="s">
        <v>757</v>
      </c>
      <c r="F332" s="41">
        <f>F333</f>
        <v>799.5</v>
      </c>
      <c r="G332" s="41">
        <f t="shared" ref="G332:H332" si="43">G333</f>
        <v>0</v>
      </c>
      <c r="H332" s="41">
        <f t="shared" si="43"/>
        <v>0</v>
      </c>
    </row>
    <row r="333" spans="1:8" ht="38.25" x14ac:dyDescent="0.2">
      <c r="A333" s="16" t="s">
        <v>97</v>
      </c>
      <c r="B333" s="16" t="s">
        <v>95</v>
      </c>
      <c r="C333" s="21" t="s">
        <v>756</v>
      </c>
      <c r="D333" s="84" t="s">
        <v>216</v>
      </c>
      <c r="E333" s="101" t="s">
        <v>217</v>
      </c>
      <c r="F333" s="41">
        <v>799.5</v>
      </c>
      <c r="G333" s="41">
        <v>0</v>
      </c>
      <c r="H333" s="41">
        <v>0</v>
      </c>
    </row>
    <row r="334" spans="1:8" ht="51" x14ac:dyDescent="0.2">
      <c r="A334" s="84" t="s">
        <v>97</v>
      </c>
      <c r="B334" s="84" t="s">
        <v>95</v>
      </c>
      <c r="C334" s="21" t="s">
        <v>600</v>
      </c>
      <c r="D334" s="84"/>
      <c r="E334" s="101" t="s">
        <v>601</v>
      </c>
      <c r="F334" s="41">
        <f>F335</f>
        <v>0</v>
      </c>
      <c r="G334" s="41">
        <f t="shared" ref="G334:H334" si="44">G335</f>
        <v>10</v>
      </c>
      <c r="H334" s="41">
        <f t="shared" si="44"/>
        <v>10</v>
      </c>
    </row>
    <row r="335" spans="1:8" ht="38.25" x14ac:dyDescent="0.2">
      <c r="A335" s="16" t="s">
        <v>97</v>
      </c>
      <c r="B335" s="16" t="s">
        <v>95</v>
      </c>
      <c r="C335" s="21" t="s">
        <v>600</v>
      </c>
      <c r="D335" s="84" t="s">
        <v>216</v>
      </c>
      <c r="E335" s="101" t="s">
        <v>217</v>
      </c>
      <c r="F335" s="41">
        <v>0</v>
      </c>
      <c r="G335" s="41">
        <v>10</v>
      </c>
      <c r="H335" s="41">
        <v>10</v>
      </c>
    </row>
    <row r="336" spans="1:8" ht="38.25" x14ac:dyDescent="0.2">
      <c r="A336" s="16" t="s">
        <v>97</v>
      </c>
      <c r="B336" s="16" t="s">
        <v>95</v>
      </c>
      <c r="C336" s="21" t="s">
        <v>596</v>
      </c>
      <c r="D336" s="84"/>
      <c r="E336" s="101" t="s">
        <v>599</v>
      </c>
      <c r="F336" s="41">
        <f t="shared" ref="F336:H336" si="45">F337</f>
        <v>9200</v>
      </c>
      <c r="G336" s="41">
        <f t="shared" si="45"/>
        <v>3800</v>
      </c>
      <c r="H336" s="41">
        <f t="shared" si="45"/>
        <v>3800</v>
      </c>
    </row>
    <row r="337" spans="1:8" ht="38.25" x14ac:dyDescent="0.2">
      <c r="A337" s="16" t="s">
        <v>97</v>
      </c>
      <c r="B337" s="16" t="s">
        <v>95</v>
      </c>
      <c r="C337" s="21" t="s">
        <v>596</v>
      </c>
      <c r="D337" s="84" t="s">
        <v>216</v>
      </c>
      <c r="E337" s="101" t="s">
        <v>217</v>
      </c>
      <c r="F337" s="41">
        <v>9200</v>
      </c>
      <c r="G337" s="41">
        <v>3800</v>
      </c>
      <c r="H337" s="41">
        <v>3800</v>
      </c>
    </row>
    <row r="338" spans="1:8" ht="25.5" x14ac:dyDescent="0.2">
      <c r="A338" s="16" t="s">
        <v>97</v>
      </c>
      <c r="B338" s="16" t="s">
        <v>95</v>
      </c>
      <c r="C338" s="21" t="s">
        <v>597</v>
      </c>
      <c r="D338" s="84"/>
      <c r="E338" s="101" t="s">
        <v>598</v>
      </c>
      <c r="F338" s="41">
        <f>F339</f>
        <v>3256.7</v>
      </c>
      <c r="G338" s="41">
        <f t="shared" ref="G338:H338" si="46">G339</f>
        <v>1050</v>
      </c>
      <c r="H338" s="41">
        <f t="shared" si="46"/>
        <v>1050</v>
      </c>
    </row>
    <row r="339" spans="1:8" ht="38.25" x14ac:dyDescent="0.2">
      <c r="A339" s="16" t="s">
        <v>97</v>
      </c>
      <c r="B339" s="16" t="s">
        <v>95</v>
      </c>
      <c r="C339" s="21" t="s">
        <v>597</v>
      </c>
      <c r="D339" s="84" t="s">
        <v>216</v>
      </c>
      <c r="E339" s="101" t="s">
        <v>217</v>
      </c>
      <c r="F339" s="41">
        <v>3256.7</v>
      </c>
      <c r="G339" s="41">
        <v>1050</v>
      </c>
      <c r="H339" s="41">
        <v>1050</v>
      </c>
    </row>
    <row r="340" spans="1:8" ht="89.25" x14ac:dyDescent="0.2">
      <c r="A340" s="5" t="s">
        <v>97</v>
      </c>
      <c r="B340" s="5" t="s">
        <v>95</v>
      </c>
      <c r="C340" s="76">
        <v>1400000000</v>
      </c>
      <c r="D340" s="16"/>
      <c r="E340" s="212" t="s">
        <v>700</v>
      </c>
      <c r="F340" s="99">
        <f>F341</f>
        <v>10879.1</v>
      </c>
      <c r="G340" s="99">
        <f>G341</f>
        <v>717.4</v>
      </c>
      <c r="H340" s="99">
        <f>H341</f>
        <v>0</v>
      </c>
    </row>
    <row r="341" spans="1:8" ht="89.25" x14ac:dyDescent="0.2">
      <c r="A341" s="47" t="s">
        <v>97</v>
      </c>
      <c r="B341" s="47" t="s">
        <v>95</v>
      </c>
      <c r="C341" s="75">
        <v>1410000000</v>
      </c>
      <c r="D341" s="16"/>
      <c r="E341" s="48" t="s">
        <v>221</v>
      </c>
      <c r="F341" s="96">
        <f>F342+F344</f>
        <v>10879.1</v>
      </c>
      <c r="G341" s="96">
        <f t="shared" ref="G341:H341" si="47">G342+G344</f>
        <v>717.4</v>
      </c>
      <c r="H341" s="96">
        <f t="shared" si="47"/>
        <v>0</v>
      </c>
    </row>
    <row r="342" spans="1:8" ht="25.5" x14ac:dyDescent="0.2">
      <c r="A342" s="84" t="s">
        <v>97</v>
      </c>
      <c r="B342" s="84" t="s">
        <v>95</v>
      </c>
      <c r="C342" s="74">
        <v>1410223125</v>
      </c>
      <c r="D342" s="84"/>
      <c r="E342" s="101" t="s">
        <v>383</v>
      </c>
      <c r="F342" s="41">
        <f>F343</f>
        <v>1237.5</v>
      </c>
      <c r="G342" s="41">
        <f>G343</f>
        <v>0</v>
      </c>
      <c r="H342" s="41">
        <f>H343</f>
        <v>0</v>
      </c>
    </row>
    <row r="343" spans="1:8" ht="38.25" x14ac:dyDescent="0.2">
      <c r="A343" s="84" t="s">
        <v>97</v>
      </c>
      <c r="B343" s="84" t="s">
        <v>95</v>
      </c>
      <c r="C343" s="74">
        <v>1410223125</v>
      </c>
      <c r="D343" s="84" t="s">
        <v>216</v>
      </c>
      <c r="E343" s="101" t="s">
        <v>217</v>
      </c>
      <c r="F343" s="41">
        <v>1237.5</v>
      </c>
      <c r="G343" s="41">
        <v>0</v>
      </c>
      <c r="H343" s="41">
        <v>0</v>
      </c>
    </row>
    <row r="344" spans="1:8" ht="38.25" x14ac:dyDescent="0.2">
      <c r="A344" s="16" t="s">
        <v>97</v>
      </c>
      <c r="B344" s="16" t="s">
        <v>95</v>
      </c>
      <c r="C344" s="74" t="s">
        <v>365</v>
      </c>
      <c r="D344" s="16"/>
      <c r="E344" s="101" t="s">
        <v>330</v>
      </c>
      <c r="F344" s="41">
        <f>F345</f>
        <v>9641.6</v>
      </c>
      <c r="G344" s="41">
        <f>G345</f>
        <v>717.4</v>
      </c>
      <c r="H344" s="41">
        <f>H345</f>
        <v>0</v>
      </c>
    </row>
    <row r="345" spans="1:8" ht="38.25" x14ac:dyDescent="0.2">
      <c r="A345" s="84" t="s">
        <v>97</v>
      </c>
      <c r="B345" s="16" t="s">
        <v>95</v>
      </c>
      <c r="C345" s="74" t="s">
        <v>365</v>
      </c>
      <c r="D345" s="84" t="s">
        <v>216</v>
      </c>
      <c r="E345" s="101" t="s">
        <v>217</v>
      </c>
      <c r="F345" s="41">
        <f>717.4+8924.2</f>
        <v>9641.6</v>
      </c>
      <c r="G345" s="41">
        <v>717.4</v>
      </c>
      <c r="H345" s="41">
        <v>0</v>
      </c>
    </row>
    <row r="346" spans="1:8" ht="127.5" x14ac:dyDescent="0.2">
      <c r="A346" s="5" t="s">
        <v>97</v>
      </c>
      <c r="B346" s="5" t="s">
        <v>95</v>
      </c>
      <c r="C346" s="73" t="s">
        <v>617</v>
      </c>
      <c r="D346" s="84"/>
      <c r="E346" s="214" t="s">
        <v>701</v>
      </c>
      <c r="F346" s="99">
        <f>F347</f>
        <v>3243.5</v>
      </c>
      <c r="G346" s="99">
        <f t="shared" ref="G346:H346" si="48">G347</f>
        <v>1256.3</v>
      </c>
      <c r="H346" s="99">
        <f t="shared" si="48"/>
        <v>1000</v>
      </c>
    </row>
    <row r="347" spans="1:8" ht="63.75" x14ac:dyDescent="0.2">
      <c r="A347" s="47" t="s">
        <v>97</v>
      </c>
      <c r="B347" s="47" t="s">
        <v>95</v>
      </c>
      <c r="C347" s="191">
        <v>1510000000</v>
      </c>
      <c r="D347" s="84"/>
      <c r="E347" s="48" t="s">
        <v>377</v>
      </c>
      <c r="F347" s="41">
        <f>F348</f>
        <v>3243.5</v>
      </c>
      <c r="G347" s="41">
        <f t="shared" ref="G347:H347" si="49">G348</f>
        <v>1256.3</v>
      </c>
      <c r="H347" s="41">
        <f t="shared" si="49"/>
        <v>1000</v>
      </c>
    </row>
    <row r="348" spans="1:8" ht="63.75" x14ac:dyDescent="0.2">
      <c r="A348" s="84" t="s">
        <v>97</v>
      </c>
      <c r="B348" s="16" t="s">
        <v>95</v>
      </c>
      <c r="C348" s="175" t="s">
        <v>621</v>
      </c>
      <c r="D348" s="84"/>
      <c r="E348" s="101" t="s">
        <v>618</v>
      </c>
      <c r="F348" s="41">
        <f>F349</f>
        <v>3243.5</v>
      </c>
      <c r="G348" s="41">
        <f>G349</f>
        <v>1256.3</v>
      </c>
      <c r="H348" s="41">
        <f>H349</f>
        <v>1000</v>
      </c>
    </row>
    <row r="349" spans="1:8" ht="38.25" x14ac:dyDescent="0.2">
      <c r="A349" s="84" t="s">
        <v>97</v>
      </c>
      <c r="B349" s="16" t="s">
        <v>95</v>
      </c>
      <c r="C349" s="175" t="s">
        <v>621</v>
      </c>
      <c r="D349" s="84" t="s">
        <v>216</v>
      </c>
      <c r="E349" s="101" t="s">
        <v>217</v>
      </c>
      <c r="F349" s="41">
        <v>3243.5</v>
      </c>
      <c r="G349" s="41">
        <v>1256.3</v>
      </c>
      <c r="H349" s="41">
        <v>1000</v>
      </c>
    </row>
    <row r="350" spans="1:8" ht="38.25" x14ac:dyDescent="0.2">
      <c r="A350" s="84" t="s">
        <v>97</v>
      </c>
      <c r="B350" s="16" t="s">
        <v>95</v>
      </c>
      <c r="C350" s="84" t="s">
        <v>26</v>
      </c>
      <c r="D350" s="84"/>
      <c r="E350" s="103" t="s">
        <v>40</v>
      </c>
      <c r="F350" s="41">
        <f>F351</f>
        <v>0</v>
      </c>
      <c r="G350" s="41">
        <f t="shared" ref="G350:H350" si="50">G351</f>
        <v>0</v>
      </c>
      <c r="H350" s="41">
        <f t="shared" si="50"/>
        <v>0</v>
      </c>
    </row>
    <row r="351" spans="1:8" ht="51" x14ac:dyDescent="0.2">
      <c r="A351" s="84" t="s">
        <v>97</v>
      </c>
      <c r="B351" s="16" t="s">
        <v>95</v>
      </c>
      <c r="C351" s="84" t="s">
        <v>681</v>
      </c>
      <c r="D351" s="16"/>
      <c r="E351" s="54" t="s">
        <v>680</v>
      </c>
      <c r="F351" s="41">
        <f>SUM(F352:F352)</f>
        <v>0</v>
      </c>
      <c r="G351" s="41">
        <f>SUM(G352:G352)</f>
        <v>0</v>
      </c>
      <c r="H351" s="41">
        <f>SUM(H352:H352)</f>
        <v>0</v>
      </c>
    </row>
    <row r="352" spans="1:8" ht="38.25" x14ac:dyDescent="0.2">
      <c r="A352" s="84" t="s">
        <v>97</v>
      </c>
      <c r="B352" s="16" t="s">
        <v>95</v>
      </c>
      <c r="C352" s="84" t="s">
        <v>681</v>
      </c>
      <c r="D352" s="84" t="s">
        <v>216</v>
      </c>
      <c r="E352" s="101" t="s">
        <v>217</v>
      </c>
      <c r="F352" s="39"/>
      <c r="G352" s="39"/>
      <c r="H352" s="39"/>
    </row>
    <row r="353" spans="1:8" ht="42.75" x14ac:dyDescent="0.2">
      <c r="A353" s="30" t="s">
        <v>97</v>
      </c>
      <c r="B353" s="30" t="s">
        <v>97</v>
      </c>
      <c r="C353" s="30"/>
      <c r="D353" s="30"/>
      <c r="E353" s="50" t="s">
        <v>538</v>
      </c>
      <c r="F353" s="96">
        <f>F354</f>
        <v>1180.9000000000001</v>
      </c>
      <c r="G353" s="96">
        <f t="shared" ref="G353:H353" si="51">G354</f>
        <v>1180.9000000000001</v>
      </c>
      <c r="H353" s="96">
        <f t="shared" si="51"/>
        <v>1180.9000000000001</v>
      </c>
    </row>
    <row r="354" spans="1:8" ht="63.75" x14ac:dyDescent="0.2">
      <c r="A354" s="5" t="s">
        <v>97</v>
      </c>
      <c r="B354" s="5" t="s">
        <v>97</v>
      </c>
      <c r="C354" s="76">
        <v>400000000</v>
      </c>
      <c r="D354" s="31"/>
      <c r="E354" s="64" t="s">
        <v>417</v>
      </c>
      <c r="F354" s="99">
        <f>F355</f>
        <v>1180.9000000000001</v>
      </c>
      <c r="G354" s="99">
        <f t="shared" ref="G354:H354" si="52">G355</f>
        <v>1180.9000000000001</v>
      </c>
      <c r="H354" s="99">
        <f t="shared" si="52"/>
        <v>1180.9000000000001</v>
      </c>
    </row>
    <row r="355" spans="1:8" ht="140.25" x14ac:dyDescent="0.2">
      <c r="A355" s="84" t="s">
        <v>97</v>
      </c>
      <c r="B355" s="84" t="s">
        <v>97</v>
      </c>
      <c r="C355" s="75">
        <v>430000000</v>
      </c>
      <c r="D355" s="16"/>
      <c r="E355" s="122" t="s">
        <v>537</v>
      </c>
      <c r="F355" s="39">
        <f>F356+F358</f>
        <v>1180.9000000000001</v>
      </c>
      <c r="G355" s="39">
        <f t="shared" ref="G355:H355" si="53">G356+G358</f>
        <v>1180.9000000000001</v>
      </c>
      <c r="H355" s="39">
        <f t="shared" si="53"/>
        <v>1180.9000000000001</v>
      </c>
    </row>
    <row r="356" spans="1:8" ht="114.75" x14ac:dyDescent="0.2">
      <c r="A356" s="84" t="s">
        <v>97</v>
      </c>
      <c r="B356" s="84" t="s">
        <v>97</v>
      </c>
      <c r="C356" s="80">
        <v>430127310</v>
      </c>
      <c r="D356" s="16"/>
      <c r="E356" s="101" t="s">
        <v>724</v>
      </c>
      <c r="F356" s="41">
        <f>F357</f>
        <v>1000</v>
      </c>
      <c r="G356" s="41">
        <f>G357</f>
        <v>1000</v>
      </c>
      <c r="H356" s="41">
        <f>H357</f>
        <v>1000</v>
      </c>
    </row>
    <row r="357" spans="1:8" ht="63.75" x14ac:dyDescent="0.2">
      <c r="A357" s="84" t="s">
        <v>97</v>
      </c>
      <c r="B357" s="84" t="s">
        <v>97</v>
      </c>
      <c r="C357" s="80">
        <v>430127310</v>
      </c>
      <c r="D357" s="16" t="s">
        <v>13</v>
      </c>
      <c r="E357" s="101" t="s">
        <v>332</v>
      </c>
      <c r="F357" s="41">
        <v>1000</v>
      </c>
      <c r="G357" s="41">
        <v>1000</v>
      </c>
      <c r="H357" s="41">
        <v>1000</v>
      </c>
    </row>
    <row r="358" spans="1:8" ht="114.75" x14ac:dyDescent="0.2">
      <c r="A358" s="84" t="s">
        <v>97</v>
      </c>
      <c r="B358" s="84" t="s">
        <v>97</v>
      </c>
      <c r="C358" s="80">
        <v>430127320</v>
      </c>
      <c r="D358" s="16"/>
      <c r="E358" s="101" t="s">
        <v>539</v>
      </c>
      <c r="F358" s="41">
        <f>F359</f>
        <v>180.9</v>
      </c>
      <c r="G358" s="41">
        <f t="shared" ref="G358:H358" si="54">G359</f>
        <v>180.9</v>
      </c>
      <c r="H358" s="41">
        <f t="shared" si="54"/>
        <v>180.9</v>
      </c>
    </row>
    <row r="359" spans="1:8" ht="63.75" x14ac:dyDescent="0.2">
      <c r="A359" s="84" t="s">
        <v>97</v>
      </c>
      <c r="B359" s="84" t="s">
        <v>97</v>
      </c>
      <c r="C359" s="80">
        <v>430127320</v>
      </c>
      <c r="D359" s="16" t="s">
        <v>13</v>
      </c>
      <c r="E359" s="101" t="s">
        <v>332</v>
      </c>
      <c r="F359" s="41">
        <v>180.9</v>
      </c>
      <c r="G359" s="41">
        <v>180.9</v>
      </c>
      <c r="H359" s="41">
        <v>180.9</v>
      </c>
    </row>
    <row r="360" spans="1:8" ht="15.75" x14ac:dyDescent="0.25">
      <c r="A360" s="4" t="s">
        <v>106</v>
      </c>
      <c r="B360" s="3"/>
      <c r="C360" s="3"/>
      <c r="D360" s="3"/>
      <c r="E360" s="10" t="s">
        <v>107</v>
      </c>
      <c r="F360" s="95">
        <f>F361+F372+F402+F433+F438+F467</f>
        <v>610072.5</v>
      </c>
      <c r="G360" s="95">
        <f>G361+G372+G402+G433+G438+G467</f>
        <v>612768.80000000005</v>
      </c>
      <c r="H360" s="95">
        <f>H361+H372+H402+H433+H438+H467</f>
        <v>602604.4</v>
      </c>
    </row>
    <row r="361" spans="1:8" s="37" customFormat="1" ht="14.25" x14ac:dyDescent="0.2">
      <c r="A361" s="35" t="s">
        <v>106</v>
      </c>
      <c r="B361" s="35" t="s">
        <v>90</v>
      </c>
      <c r="C361" s="35"/>
      <c r="D361" s="35"/>
      <c r="E361" s="45" t="s">
        <v>109</v>
      </c>
      <c r="F361" s="58">
        <f>F362</f>
        <v>157575.9</v>
      </c>
      <c r="G361" s="58">
        <f t="shared" ref="G361:H361" si="55">G362</f>
        <v>157575.9</v>
      </c>
      <c r="H361" s="58">
        <f t="shared" si="55"/>
        <v>157198.79999999999</v>
      </c>
    </row>
    <row r="362" spans="1:8" ht="76.5" x14ac:dyDescent="0.2">
      <c r="A362" s="16" t="s">
        <v>106</v>
      </c>
      <c r="B362" s="16" t="s">
        <v>90</v>
      </c>
      <c r="C362" s="21" t="s">
        <v>75</v>
      </c>
      <c r="D362" s="35"/>
      <c r="E362" s="64" t="s">
        <v>685</v>
      </c>
      <c r="F362" s="62">
        <f t="shared" ref="F362:H362" si="56">F363</f>
        <v>157575.9</v>
      </c>
      <c r="G362" s="62">
        <f t="shared" si="56"/>
        <v>157575.9</v>
      </c>
      <c r="H362" s="62">
        <f t="shared" si="56"/>
        <v>157198.79999999999</v>
      </c>
    </row>
    <row r="363" spans="1:8" ht="25.5" x14ac:dyDescent="0.2">
      <c r="A363" s="16" t="s">
        <v>106</v>
      </c>
      <c r="B363" s="16" t="s">
        <v>90</v>
      </c>
      <c r="C363" s="52" t="s">
        <v>76</v>
      </c>
      <c r="D363" s="35"/>
      <c r="E363" s="46" t="s">
        <v>431</v>
      </c>
      <c r="F363" s="97">
        <f>F364+F366+F368+F370</f>
        <v>157575.9</v>
      </c>
      <c r="G363" s="97">
        <f t="shared" ref="G363:H363" si="57">G364+G366+G368+G370</f>
        <v>157575.9</v>
      </c>
      <c r="H363" s="97">
        <f t="shared" si="57"/>
        <v>157198.79999999999</v>
      </c>
    </row>
    <row r="364" spans="1:8" ht="54.75" customHeight="1" x14ac:dyDescent="0.2">
      <c r="A364" s="56" t="s">
        <v>106</v>
      </c>
      <c r="B364" s="56" t="s">
        <v>90</v>
      </c>
      <c r="C364" s="21" t="s">
        <v>421</v>
      </c>
      <c r="D364" s="21"/>
      <c r="E364" s="101" t="s">
        <v>420</v>
      </c>
      <c r="F364" s="97">
        <f>F365</f>
        <v>88408.6</v>
      </c>
      <c r="G364" s="97">
        <f t="shared" ref="G364:H364" si="58">G365</f>
        <v>88408.6</v>
      </c>
      <c r="H364" s="97">
        <f t="shared" si="58"/>
        <v>88408.6</v>
      </c>
    </row>
    <row r="365" spans="1:8" x14ac:dyDescent="0.2">
      <c r="A365" s="56" t="s">
        <v>106</v>
      </c>
      <c r="B365" s="56" t="s">
        <v>90</v>
      </c>
      <c r="C365" s="21" t="s">
        <v>421</v>
      </c>
      <c r="D365" s="21" t="s">
        <v>230</v>
      </c>
      <c r="E365" s="101" t="s">
        <v>229</v>
      </c>
      <c r="F365" s="178">
        <v>88408.6</v>
      </c>
      <c r="G365" s="178">
        <v>88408.6</v>
      </c>
      <c r="H365" s="178">
        <v>88408.6</v>
      </c>
    </row>
    <row r="366" spans="1:8" ht="76.5" x14ac:dyDescent="0.25">
      <c r="A366" s="56" t="s">
        <v>106</v>
      </c>
      <c r="B366" s="56" t="s">
        <v>90</v>
      </c>
      <c r="C366" s="177" t="s">
        <v>423</v>
      </c>
      <c r="D366" s="21"/>
      <c r="E366" s="101" t="s">
        <v>422</v>
      </c>
      <c r="F366" s="97">
        <f>F367</f>
        <v>68790.2</v>
      </c>
      <c r="G366" s="97">
        <f t="shared" ref="G366:H366" si="59">G367</f>
        <v>68790.2</v>
      </c>
      <c r="H366" s="97">
        <f t="shared" si="59"/>
        <v>68790.2</v>
      </c>
    </row>
    <row r="367" spans="1:8" ht="15" x14ac:dyDescent="0.25">
      <c r="A367" s="56" t="s">
        <v>106</v>
      </c>
      <c r="B367" s="56" t="s">
        <v>90</v>
      </c>
      <c r="C367" s="177" t="s">
        <v>423</v>
      </c>
      <c r="D367" s="21" t="s">
        <v>230</v>
      </c>
      <c r="E367" s="101" t="s">
        <v>229</v>
      </c>
      <c r="F367" s="97">
        <v>68790.2</v>
      </c>
      <c r="G367" s="97">
        <v>68790.2</v>
      </c>
      <c r="H367" s="97">
        <v>68790.2</v>
      </c>
    </row>
    <row r="368" spans="1:8" ht="49.5" customHeight="1" x14ac:dyDescent="0.2">
      <c r="A368" s="56" t="s">
        <v>106</v>
      </c>
      <c r="B368" s="56" t="s">
        <v>90</v>
      </c>
      <c r="C368" s="21" t="s">
        <v>426</v>
      </c>
      <c r="D368" s="211"/>
      <c r="E368" s="117" t="s">
        <v>425</v>
      </c>
      <c r="F368" s="97">
        <f>F369</f>
        <v>227.1</v>
      </c>
      <c r="G368" s="97">
        <f t="shared" ref="G368:H368" si="60">G369</f>
        <v>227.1</v>
      </c>
      <c r="H368" s="97">
        <f t="shared" si="60"/>
        <v>0</v>
      </c>
    </row>
    <row r="369" spans="1:8" x14ac:dyDescent="0.2">
      <c r="A369" s="56" t="s">
        <v>106</v>
      </c>
      <c r="B369" s="56" t="s">
        <v>90</v>
      </c>
      <c r="C369" s="21" t="s">
        <v>426</v>
      </c>
      <c r="D369" s="21" t="s">
        <v>230</v>
      </c>
      <c r="E369" s="101" t="s">
        <v>229</v>
      </c>
      <c r="F369" s="97">
        <v>227.1</v>
      </c>
      <c r="G369" s="97">
        <v>227.1</v>
      </c>
      <c r="H369" s="97">
        <v>0</v>
      </c>
    </row>
    <row r="370" spans="1:8" ht="63.75" x14ac:dyDescent="0.2">
      <c r="A370" s="56" t="s">
        <v>106</v>
      </c>
      <c r="B370" s="56" t="s">
        <v>90</v>
      </c>
      <c r="C370" s="211" t="s">
        <v>427</v>
      </c>
      <c r="D370" s="21"/>
      <c r="E370" s="101" t="s">
        <v>389</v>
      </c>
      <c r="F370" s="97">
        <f>F371</f>
        <v>150</v>
      </c>
      <c r="G370" s="97">
        <f t="shared" ref="G370:H370" si="61">G371</f>
        <v>150</v>
      </c>
      <c r="H370" s="97">
        <f t="shared" si="61"/>
        <v>0</v>
      </c>
    </row>
    <row r="371" spans="1:8" x14ac:dyDescent="0.2">
      <c r="A371" s="56" t="s">
        <v>106</v>
      </c>
      <c r="B371" s="56" t="s">
        <v>90</v>
      </c>
      <c r="C371" s="211" t="s">
        <v>427</v>
      </c>
      <c r="D371" s="21" t="s">
        <v>230</v>
      </c>
      <c r="E371" s="101" t="s">
        <v>229</v>
      </c>
      <c r="F371" s="97">
        <v>150</v>
      </c>
      <c r="G371" s="97">
        <v>150</v>
      </c>
      <c r="H371" s="97">
        <v>0</v>
      </c>
    </row>
    <row r="372" spans="1:8" s="37" customFormat="1" ht="14.25" x14ac:dyDescent="0.2">
      <c r="A372" s="35" t="s">
        <v>106</v>
      </c>
      <c r="B372" s="35" t="s">
        <v>91</v>
      </c>
      <c r="C372" s="35"/>
      <c r="D372" s="35"/>
      <c r="E372" s="45" t="s">
        <v>110</v>
      </c>
      <c r="F372" s="42">
        <f>F373+F399</f>
        <v>368298.79999999993</v>
      </c>
      <c r="G372" s="42">
        <f>G373+G399</f>
        <v>373626.29999999993</v>
      </c>
      <c r="H372" s="42">
        <f>H373+H399</f>
        <v>364043.5</v>
      </c>
    </row>
    <row r="373" spans="1:8" s="37" customFormat="1" ht="77.25" x14ac:dyDescent="0.25">
      <c r="A373" s="16" t="s">
        <v>106</v>
      </c>
      <c r="B373" s="16" t="s">
        <v>91</v>
      </c>
      <c r="C373" s="21" t="s">
        <v>75</v>
      </c>
      <c r="D373" s="35"/>
      <c r="E373" s="64" t="s">
        <v>685</v>
      </c>
      <c r="F373" s="65">
        <f t="shared" ref="F373:H373" si="62">F374</f>
        <v>368183.79999999993</v>
      </c>
      <c r="G373" s="65">
        <f t="shared" si="62"/>
        <v>373626.29999999993</v>
      </c>
      <c r="H373" s="65">
        <f t="shared" si="62"/>
        <v>364043.5</v>
      </c>
    </row>
    <row r="374" spans="1:8" s="37" customFormat="1" ht="42" customHeight="1" x14ac:dyDescent="0.2">
      <c r="A374" s="47" t="s">
        <v>106</v>
      </c>
      <c r="B374" s="47" t="s">
        <v>91</v>
      </c>
      <c r="C374" s="52" t="s">
        <v>77</v>
      </c>
      <c r="D374" s="21"/>
      <c r="E374" s="46" t="s">
        <v>639</v>
      </c>
      <c r="F374" s="97">
        <f>F375+F377+F379+F381+F383+F385+F387+F389+F391+F393+F395+F397</f>
        <v>368183.79999999993</v>
      </c>
      <c r="G374" s="97">
        <f t="shared" ref="G374:H374" si="63">G375+G377+G379+G381+G383+G385+G387+G389+G391+G393+G395+G397</f>
        <v>373626.29999999993</v>
      </c>
      <c r="H374" s="97">
        <f t="shared" si="63"/>
        <v>364043.5</v>
      </c>
    </row>
    <row r="375" spans="1:8" s="37" customFormat="1" ht="76.5" x14ac:dyDescent="0.2">
      <c r="A375" s="56" t="s">
        <v>106</v>
      </c>
      <c r="B375" s="92" t="s">
        <v>91</v>
      </c>
      <c r="C375" s="83" t="s">
        <v>435</v>
      </c>
      <c r="D375" s="84"/>
      <c r="E375" s="101" t="s">
        <v>434</v>
      </c>
      <c r="F375" s="97">
        <f>F376</f>
        <v>222855.8</v>
      </c>
      <c r="G375" s="97">
        <f>G376</f>
        <v>222855.8</v>
      </c>
      <c r="H375" s="97">
        <f>H376</f>
        <v>222855.8</v>
      </c>
    </row>
    <row r="376" spans="1:8" s="37" customFormat="1" ht="14.25" x14ac:dyDescent="0.2">
      <c r="A376" s="56" t="s">
        <v>106</v>
      </c>
      <c r="B376" s="92" t="s">
        <v>91</v>
      </c>
      <c r="C376" s="57" t="s">
        <v>435</v>
      </c>
      <c r="D376" s="21" t="s">
        <v>230</v>
      </c>
      <c r="E376" s="101" t="s">
        <v>229</v>
      </c>
      <c r="F376" s="179">
        <v>222855.8</v>
      </c>
      <c r="G376" s="179">
        <v>222855.8</v>
      </c>
      <c r="H376" s="179">
        <v>222855.8</v>
      </c>
    </row>
    <row r="377" spans="1:8" s="37" customFormat="1" ht="63.75" x14ac:dyDescent="0.2">
      <c r="A377" s="16" t="s">
        <v>106</v>
      </c>
      <c r="B377" s="16" t="s">
        <v>91</v>
      </c>
      <c r="C377" s="57" t="s">
        <v>436</v>
      </c>
      <c r="D377" s="21"/>
      <c r="E377" s="101" t="s">
        <v>295</v>
      </c>
      <c r="F377" s="97">
        <f>F378</f>
        <v>82839.399999999994</v>
      </c>
      <c r="G377" s="97">
        <f>G378</f>
        <v>82839.399999999994</v>
      </c>
      <c r="H377" s="97">
        <f>H378</f>
        <v>82839.399999999994</v>
      </c>
    </row>
    <row r="378" spans="1:8" s="37" customFormat="1" ht="14.25" x14ac:dyDescent="0.2">
      <c r="A378" s="56" t="s">
        <v>106</v>
      </c>
      <c r="B378" s="92" t="s">
        <v>91</v>
      </c>
      <c r="C378" s="57" t="s">
        <v>436</v>
      </c>
      <c r="D378" s="21" t="s">
        <v>230</v>
      </c>
      <c r="E378" s="101" t="s">
        <v>229</v>
      </c>
      <c r="F378" s="97">
        <v>82839.399999999994</v>
      </c>
      <c r="G378" s="97">
        <v>82839.399999999994</v>
      </c>
      <c r="H378" s="97">
        <v>82839.399999999994</v>
      </c>
    </row>
    <row r="379" spans="1:8" s="37" customFormat="1" ht="63.75" x14ac:dyDescent="0.2">
      <c r="A379" s="56" t="s">
        <v>106</v>
      </c>
      <c r="B379" s="92" t="s">
        <v>91</v>
      </c>
      <c r="C379" s="57" t="s">
        <v>438</v>
      </c>
      <c r="D379" s="21"/>
      <c r="E379" s="101" t="s">
        <v>437</v>
      </c>
      <c r="F379" s="97">
        <f>F380</f>
        <v>15882.5</v>
      </c>
      <c r="G379" s="97">
        <f>G380</f>
        <v>15882.5</v>
      </c>
      <c r="H379" s="97">
        <f>H380</f>
        <v>15882.5</v>
      </c>
    </row>
    <row r="380" spans="1:8" s="37" customFormat="1" ht="14.25" x14ac:dyDescent="0.2">
      <c r="A380" s="16" t="s">
        <v>106</v>
      </c>
      <c r="B380" s="16" t="s">
        <v>91</v>
      </c>
      <c r="C380" s="21" t="s">
        <v>438</v>
      </c>
      <c r="D380" s="21" t="s">
        <v>230</v>
      </c>
      <c r="E380" s="101" t="s">
        <v>229</v>
      </c>
      <c r="F380" s="178">
        <v>15882.5</v>
      </c>
      <c r="G380" s="178">
        <v>15882.5</v>
      </c>
      <c r="H380" s="178">
        <v>15882.5</v>
      </c>
    </row>
    <row r="381" spans="1:8" s="37" customFormat="1" ht="51" x14ac:dyDescent="0.2">
      <c r="A381" s="16" t="s">
        <v>106</v>
      </c>
      <c r="B381" s="16" t="s">
        <v>91</v>
      </c>
      <c r="C381" s="57" t="s">
        <v>441</v>
      </c>
      <c r="D381" s="21"/>
      <c r="E381" s="101" t="s">
        <v>442</v>
      </c>
      <c r="F381" s="97">
        <f>F382</f>
        <v>273</v>
      </c>
      <c r="G381" s="97">
        <f>G382</f>
        <v>470</v>
      </c>
      <c r="H381" s="97">
        <f>H382</f>
        <v>0</v>
      </c>
    </row>
    <row r="382" spans="1:8" s="37" customFormat="1" ht="14.25" x14ac:dyDescent="0.2">
      <c r="A382" s="16" t="s">
        <v>106</v>
      </c>
      <c r="B382" s="16" t="s">
        <v>91</v>
      </c>
      <c r="C382" s="57" t="s">
        <v>441</v>
      </c>
      <c r="D382" s="21" t="s">
        <v>230</v>
      </c>
      <c r="E382" s="101" t="s">
        <v>229</v>
      </c>
      <c r="F382" s="97">
        <v>273</v>
      </c>
      <c r="G382" s="97">
        <v>470</v>
      </c>
      <c r="H382" s="97">
        <v>0</v>
      </c>
    </row>
    <row r="383" spans="1:8" s="37" customFormat="1" ht="63.75" x14ac:dyDescent="0.2">
      <c r="A383" s="16" t="s">
        <v>106</v>
      </c>
      <c r="B383" s="16" t="s">
        <v>91</v>
      </c>
      <c r="C383" s="57" t="s">
        <v>443</v>
      </c>
      <c r="D383" s="57"/>
      <c r="E383" s="152" t="s">
        <v>444</v>
      </c>
      <c r="F383" s="97">
        <f>F384</f>
        <v>0</v>
      </c>
      <c r="G383" s="97">
        <f>G384</f>
        <v>5245.5</v>
      </c>
      <c r="H383" s="97">
        <f>H384</f>
        <v>1142.9000000000001</v>
      </c>
    </row>
    <row r="384" spans="1:8" s="37" customFormat="1" ht="14.25" x14ac:dyDescent="0.2">
      <c r="A384" s="16" t="s">
        <v>106</v>
      </c>
      <c r="B384" s="16" t="s">
        <v>91</v>
      </c>
      <c r="C384" s="57" t="s">
        <v>443</v>
      </c>
      <c r="D384" s="21" t="s">
        <v>230</v>
      </c>
      <c r="E384" s="101" t="s">
        <v>229</v>
      </c>
      <c r="F384" s="97">
        <v>0</v>
      </c>
      <c r="G384" s="97">
        <v>5245.5</v>
      </c>
      <c r="H384" s="97">
        <v>1142.9000000000001</v>
      </c>
    </row>
    <row r="385" spans="1:8" s="37" customFormat="1" ht="51" x14ac:dyDescent="0.2">
      <c r="A385" s="16" t="s">
        <v>106</v>
      </c>
      <c r="B385" s="16" t="s">
        <v>91</v>
      </c>
      <c r="C385" s="211" t="s">
        <v>759</v>
      </c>
      <c r="D385" s="21"/>
      <c r="E385" s="101" t="s">
        <v>760</v>
      </c>
      <c r="F385" s="97">
        <f>F386</f>
        <v>500</v>
      </c>
      <c r="G385" s="97">
        <f t="shared" ref="G385:H385" si="64">G386</f>
        <v>500</v>
      </c>
      <c r="H385" s="97">
        <f t="shared" si="64"/>
        <v>500</v>
      </c>
    </row>
    <row r="386" spans="1:8" s="37" customFormat="1" ht="14.25" x14ac:dyDescent="0.2">
      <c r="A386" s="16" t="s">
        <v>106</v>
      </c>
      <c r="B386" s="16" t="s">
        <v>91</v>
      </c>
      <c r="C386" s="211" t="s">
        <v>759</v>
      </c>
      <c r="D386" s="21" t="s">
        <v>230</v>
      </c>
      <c r="E386" s="101" t="s">
        <v>229</v>
      </c>
      <c r="F386" s="97">
        <v>500</v>
      </c>
      <c r="G386" s="97">
        <v>500</v>
      </c>
      <c r="H386" s="97">
        <v>500</v>
      </c>
    </row>
    <row r="387" spans="1:8" s="37" customFormat="1" ht="38.25" x14ac:dyDescent="0.2">
      <c r="A387" s="16" t="s">
        <v>106</v>
      </c>
      <c r="B387" s="16" t="s">
        <v>91</v>
      </c>
      <c r="C387" s="57" t="s">
        <v>446</v>
      </c>
      <c r="D387" s="21"/>
      <c r="E387" s="101" t="s">
        <v>318</v>
      </c>
      <c r="F387" s="97">
        <f>F388</f>
        <v>5249.9</v>
      </c>
      <c r="G387" s="97">
        <f>G388</f>
        <v>5249.9</v>
      </c>
      <c r="H387" s="97">
        <f>H388</f>
        <v>5249.9</v>
      </c>
    </row>
    <row r="388" spans="1:8" s="37" customFormat="1" ht="14.25" x14ac:dyDescent="0.2">
      <c r="A388" s="16" t="s">
        <v>106</v>
      </c>
      <c r="B388" s="16" t="s">
        <v>91</v>
      </c>
      <c r="C388" s="57" t="s">
        <v>446</v>
      </c>
      <c r="D388" s="21" t="s">
        <v>230</v>
      </c>
      <c r="E388" s="101" t="s">
        <v>229</v>
      </c>
      <c r="F388" s="179">
        <v>5249.9</v>
      </c>
      <c r="G388" s="179">
        <v>5249.9</v>
      </c>
      <c r="H388" s="179">
        <v>5249.9</v>
      </c>
    </row>
    <row r="389" spans="1:8" s="37" customFormat="1" ht="76.5" x14ac:dyDescent="0.2">
      <c r="A389" s="16" t="s">
        <v>106</v>
      </c>
      <c r="B389" s="16" t="s">
        <v>91</v>
      </c>
      <c r="C389" s="21" t="s">
        <v>448</v>
      </c>
      <c r="D389" s="21"/>
      <c r="E389" s="101" t="s">
        <v>137</v>
      </c>
      <c r="F389" s="97">
        <f>F390</f>
        <v>17550.099999999999</v>
      </c>
      <c r="G389" s="97">
        <f>G390</f>
        <v>17550.099999999999</v>
      </c>
      <c r="H389" s="97">
        <f>H390</f>
        <v>17550.099999999999</v>
      </c>
    </row>
    <row r="390" spans="1:8" s="37" customFormat="1" ht="14.25" x14ac:dyDescent="0.2">
      <c r="A390" s="84" t="s">
        <v>106</v>
      </c>
      <c r="B390" s="16" t="s">
        <v>91</v>
      </c>
      <c r="C390" s="21" t="s">
        <v>448</v>
      </c>
      <c r="D390" s="21" t="s">
        <v>230</v>
      </c>
      <c r="E390" s="101" t="s">
        <v>229</v>
      </c>
      <c r="F390" s="97">
        <v>17550.099999999999</v>
      </c>
      <c r="G390" s="97">
        <v>17550.099999999999</v>
      </c>
      <c r="H390" s="97">
        <v>17550.099999999999</v>
      </c>
    </row>
    <row r="391" spans="1:8" s="37" customFormat="1" ht="76.5" customHeight="1" x14ac:dyDescent="0.2">
      <c r="A391" s="16" t="s">
        <v>106</v>
      </c>
      <c r="B391" s="16" t="s">
        <v>91</v>
      </c>
      <c r="C391" s="21" t="s">
        <v>449</v>
      </c>
      <c r="D391" s="21"/>
      <c r="E391" s="101" t="s">
        <v>683</v>
      </c>
      <c r="F391" s="97">
        <f>F392</f>
        <v>175</v>
      </c>
      <c r="G391" s="97">
        <f>G392</f>
        <v>175</v>
      </c>
      <c r="H391" s="97">
        <f>H392</f>
        <v>0</v>
      </c>
    </row>
    <row r="392" spans="1:8" s="37" customFormat="1" ht="14.25" x14ac:dyDescent="0.2">
      <c r="A392" s="16" t="s">
        <v>106</v>
      </c>
      <c r="B392" s="16" t="s">
        <v>91</v>
      </c>
      <c r="C392" s="21" t="s">
        <v>449</v>
      </c>
      <c r="D392" s="21" t="s">
        <v>230</v>
      </c>
      <c r="E392" s="101" t="s">
        <v>229</v>
      </c>
      <c r="F392" s="41">
        <v>175</v>
      </c>
      <c r="G392" s="41">
        <v>175</v>
      </c>
      <c r="H392" s="41">
        <v>0</v>
      </c>
    </row>
    <row r="393" spans="1:8" s="37" customFormat="1" ht="63.75" x14ac:dyDescent="0.2">
      <c r="A393" s="16" t="s">
        <v>106</v>
      </c>
      <c r="B393" s="16" t="s">
        <v>91</v>
      </c>
      <c r="C393" s="21" t="s">
        <v>452</v>
      </c>
      <c r="D393" s="84"/>
      <c r="E393" s="55" t="s">
        <v>391</v>
      </c>
      <c r="F393" s="41">
        <f>F394</f>
        <v>18640</v>
      </c>
      <c r="G393" s="41">
        <f t="shared" ref="G393:H393" si="65">G394</f>
        <v>18640</v>
      </c>
      <c r="H393" s="41">
        <f t="shared" si="65"/>
        <v>18022.900000000001</v>
      </c>
    </row>
    <row r="394" spans="1:8" s="37" customFormat="1" ht="14.25" x14ac:dyDescent="0.2">
      <c r="A394" s="16" t="s">
        <v>106</v>
      </c>
      <c r="B394" s="16" t="s">
        <v>91</v>
      </c>
      <c r="C394" s="21" t="s">
        <v>452</v>
      </c>
      <c r="D394" s="21" t="s">
        <v>230</v>
      </c>
      <c r="E394" s="101" t="s">
        <v>229</v>
      </c>
      <c r="F394" s="179">
        <v>18640</v>
      </c>
      <c r="G394" s="179">
        <v>18640</v>
      </c>
      <c r="H394" s="179">
        <v>18022.900000000001</v>
      </c>
    </row>
    <row r="395" spans="1:8" s="37" customFormat="1" ht="63.75" x14ac:dyDescent="0.2">
      <c r="A395" s="16" t="s">
        <v>106</v>
      </c>
      <c r="B395" s="16" t="s">
        <v>91</v>
      </c>
      <c r="C395" s="21" t="s">
        <v>630</v>
      </c>
      <c r="D395" s="21"/>
      <c r="E395" s="101" t="s">
        <v>631</v>
      </c>
      <c r="F395" s="41">
        <f>F396</f>
        <v>3968.1</v>
      </c>
      <c r="G395" s="41">
        <f t="shared" ref="G395:H395" si="66">G396</f>
        <v>3968.1</v>
      </c>
      <c r="H395" s="41">
        <f t="shared" si="66"/>
        <v>0</v>
      </c>
    </row>
    <row r="396" spans="1:8" s="37" customFormat="1" ht="14.25" x14ac:dyDescent="0.2">
      <c r="A396" s="16" t="s">
        <v>106</v>
      </c>
      <c r="B396" s="16" t="s">
        <v>91</v>
      </c>
      <c r="C396" s="21" t="s">
        <v>630</v>
      </c>
      <c r="D396" s="21" t="s">
        <v>230</v>
      </c>
      <c r="E396" s="101" t="s">
        <v>229</v>
      </c>
      <c r="F396" s="41">
        <v>3968.1</v>
      </c>
      <c r="G396" s="41">
        <v>3968.1</v>
      </c>
      <c r="H396" s="41">
        <v>0</v>
      </c>
    </row>
    <row r="397" spans="1:8" s="37" customFormat="1" ht="51" x14ac:dyDescent="0.2">
      <c r="A397" s="16" t="s">
        <v>106</v>
      </c>
      <c r="B397" s="16" t="s">
        <v>91</v>
      </c>
      <c r="C397" s="211" t="s">
        <v>764</v>
      </c>
      <c r="D397" s="21"/>
      <c r="E397" s="100" t="s">
        <v>763</v>
      </c>
      <c r="F397" s="41">
        <f>F398</f>
        <v>250</v>
      </c>
      <c r="G397" s="41">
        <f t="shared" ref="G397:H397" si="67">G398</f>
        <v>250</v>
      </c>
      <c r="H397" s="41">
        <f t="shared" si="67"/>
        <v>0</v>
      </c>
    </row>
    <row r="398" spans="1:8" s="37" customFormat="1" ht="14.25" x14ac:dyDescent="0.2">
      <c r="A398" s="16" t="s">
        <v>106</v>
      </c>
      <c r="B398" s="16" t="s">
        <v>91</v>
      </c>
      <c r="C398" s="211" t="s">
        <v>764</v>
      </c>
      <c r="D398" s="21" t="s">
        <v>230</v>
      </c>
      <c r="E398" s="101" t="s">
        <v>229</v>
      </c>
      <c r="F398" s="41">
        <v>250</v>
      </c>
      <c r="G398" s="41">
        <v>250</v>
      </c>
      <c r="H398" s="41">
        <v>0</v>
      </c>
    </row>
    <row r="399" spans="1:8" s="37" customFormat="1" ht="38.25" x14ac:dyDescent="0.2">
      <c r="A399" s="16" t="s">
        <v>106</v>
      </c>
      <c r="B399" s="16" t="s">
        <v>91</v>
      </c>
      <c r="C399" s="84" t="s">
        <v>26</v>
      </c>
      <c r="D399" s="84"/>
      <c r="E399" s="103" t="s">
        <v>40</v>
      </c>
      <c r="F399" s="41">
        <f>F400</f>
        <v>115</v>
      </c>
      <c r="G399" s="41">
        <f t="shared" ref="G399:H399" si="68">G400</f>
        <v>0</v>
      </c>
      <c r="H399" s="41">
        <f t="shared" si="68"/>
        <v>0</v>
      </c>
    </row>
    <row r="400" spans="1:8" s="37" customFormat="1" ht="51" x14ac:dyDescent="0.2">
      <c r="A400" s="16" t="s">
        <v>106</v>
      </c>
      <c r="B400" s="16" t="s">
        <v>91</v>
      </c>
      <c r="C400" s="84" t="s">
        <v>682</v>
      </c>
      <c r="D400" s="16"/>
      <c r="E400" s="54" t="s">
        <v>680</v>
      </c>
      <c r="F400" s="41">
        <f>SUM(F401:F401)</f>
        <v>115</v>
      </c>
      <c r="G400" s="41">
        <f>SUM(G401:G401)</f>
        <v>0</v>
      </c>
      <c r="H400" s="41">
        <f>SUM(H401:H401)</f>
        <v>0</v>
      </c>
    </row>
    <row r="401" spans="1:13" s="37" customFormat="1" ht="14.25" x14ac:dyDescent="0.2">
      <c r="A401" s="16" t="s">
        <v>106</v>
      </c>
      <c r="B401" s="16" t="s">
        <v>91</v>
      </c>
      <c r="C401" s="84" t="s">
        <v>682</v>
      </c>
      <c r="D401" s="21" t="s">
        <v>230</v>
      </c>
      <c r="E401" s="101" t="s">
        <v>229</v>
      </c>
      <c r="F401" s="39">
        <f>70+45</f>
        <v>115</v>
      </c>
      <c r="G401" s="39">
        <v>0</v>
      </c>
      <c r="H401" s="39">
        <v>0</v>
      </c>
    </row>
    <row r="402" spans="1:13" s="37" customFormat="1" ht="14.25" x14ac:dyDescent="0.2">
      <c r="A402" s="35" t="s">
        <v>106</v>
      </c>
      <c r="B402" s="35" t="s">
        <v>95</v>
      </c>
      <c r="C402" s="35"/>
      <c r="D402" s="35"/>
      <c r="E402" s="46" t="s">
        <v>158</v>
      </c>
      <c r="F402" s="42">
        <f>F403+F420+F430</f>
        <v>60746</v>
      </c>
      <c r="G402" s="42">
        <f>G403+G420+G430</f>
        <v>61095.9</v>
      </c>
      <c r="H402" s="42">
        <f>H403+H420+H430</f>
        <v>60891.4</v>
      </c>
    </row>
    <row r="403" spans="1:13" s="37" customFormat="1" ht="76.5" x14ac:dyDescent="0.2">
      <c r="A403" s="5" t="s">
        <v>106</v>
      </c>
      <c r="B403" s="5" t="s">
        <v>95</v>
      </c>
      <c r="C403" s="73" t="s">
        <v>75</v>
      </c>
      <c r="D403" s="21"/>
      <c r="E403" s="64" t="s">
        <v>685</v>
      </c>
      <c r="F403" s="62">
        <f>F404+F417</f>
        <v>45950.9</v>
      </c>
      <c r="G403" s="62">
        <f>G404+G417</f>
        <v>45950.9</v>
      </c>
      <c r="H403" s="62">
        <f>H404+H417</f>
        <v>45746.400000000001</v>
      </c>
    </row>
    <row r="404" spans="1:13" s="37" customFormat="1" ht="38.25" x14ac:dyDescent="0.2">
      <c r="A404" s="16" t="s">
        <v>106</v>
      </c>
      <c r="B404" s="84" t="s">
        <v>95</v>
      </c>
      <c r="C404" s="52" t="s">
        <v>456</v>
      </c>
      <c r="D404" s="35"/>
      <c r="E404" s="46" t="s">
        <v>457</v>
      </c>
      <c r="F404" s="97">
        <f>F405+F407+F409++F411+F413+F415</f>
        <v>45900.9</v>
      </c>
      <c r="G404" s="97">
        <f t="shared" ref="G404:H404" si="69">G405+G407+G409++G411+G413+G415</f>
        <v>45900.9</v>
      </c>
      <c r="H404" s="97">
        <f t="shared" si="69"/>
        <v>45746.400000000001</v>
      </c>
    </row>
    <row r="405" spans="1:13" s="37" customFormat="1" ht="76.5" x14ac:dyDescent="0.2">
      <c r="A405" s="16" t="s">
        <v>106</v>
      </c>
      <c r="B405" s="84" t="s">
        <v>95</v>
      </c>
      <c r="C405" s="57" t="s">
        <v>460</v>
      </c>
      <c r="D405" s="16"/>
      <c r="E405" s="101" t="s">
        <v>459</v>
      </c>
      <c r="F405" s="97">
        <f>F406</f>
        <v>35352.5</v>
      </c>
      <c r="G405" s="97">
        <f>G406</f>
        <v>35352.5</v>
      </c>
      <c r="H405" s="97">
        <f>H406</f>
        <v>35352.5</v>
      </c>
    </row>
    <row r="406" spans="1:13" s="37" customFormat="1" ht="14.25" x14ac:dyDescent="0.2">
      <c r="A406" s="16" t="s">
        <v>106</v>
      </c>
      <c r="B406" s="84" t="s">
        <v>95</v>
      </c>
      <c r="C406" s="57" t="s">
        <v>460</v>
      </c>
      <c r="D406" s="21" t="s">
        <v>230</v>
      </c>
      <c r="E406" s="101" t="s">
        <v>229</v>
      </c>
      <c r="F406" s="97">
        <v>35352.5</v>
      </c>
      <c r="G406" s="97">
        <v>35352.5</v>
      </c>
      <c r="H406" s="97">
        <v>35352.5</v>
      </c>
    </row>
    <row r="407" spans="1:13" s="37" customFormat="1" ht="76.5" x14ac:dyDescent="0.2">
      <c r="A407" s="16" t="s">
        <v>106</v>
      </c>
      <c r="B407" s="84" t="s">
        <v>95</v>
      </c>
      <c r="C407" s="57" t="s">
        <v>462</v>
      </c>
      <c r="D407" s="21"/>
      <c r="E407" s="101" t="s">
        <v>463</v>
      </c>
      <c r="F407" s="97">
        <f>F408</f>
        <v>9259.7999999999993</v>
      </c>
      <c r="G407" s="97">
        <f>G408</f>
        <v>9259.7999999999993</v>
      </c>
      <c r="H407" s="97">
        <f>H408</f>
        <v>9259.7999999999993</v>
      </c>
      <c r="K407" s="234"/>
      <c r="L407" s="234"/>
      <c r="M407" s="234"/>
    </row>
    <row r="408" spans="1:13" s="37" customFormat="1" ht="14.25" x14ac:dyDescent="0.2">
      <c r="A408" s="16" t="s">
        <v>106</v>
      </c>
      <c r="B408" s="84" t="s">
        <v>95</v>
      </c>
      <c r="C408" s="57" t="s">
        <v>462</v>
      </c>
      <c r="D408" s="21" t="s">
        <v>230</v>
      </c>
      <c r="E408" s="101" t="s">
        <v>229</v>
      </c>
      <c r="F408" s="180">
        <v>9259.7999999999993</v>
      </c>
      <c r="G408" s="180">
        <v>9259.7999999999993</v>
      </c>
      <c r="H408" s="180">
        <v>9259.7999999999993</v>
      </c>
    </row>
    <row r="409" spans="1:13" s="37" customFormat="1" ht="76.5" x14ac:dyDescent="0.2">
      <c r="A409" s="16" t="s">
        <v>106</v>
      </c>
      <c r="B409" s="84" t="s">
        <v>95</v>
      </c>
      <c r="C409" s="57" t="s">
        <v>464</v>
      </c>
      <c r="D409" s="57"/>
      <c r="E409" s="101" t="s">
        <v>465</v>
      </c>
      <c r="F409" s="102">
        <f>F410</f>
        <v>93.6</v>
      </c>
      <c r="G409" s="102">
        <f>G410</f>
        <v>93.6</v>
      </c>
      <c r="H409" s="102">
        <f>H410</f>
        <v>93.6</v>
      </c>
      <c r="J409" s="234"/>
    </row>
    <row r="410" spans="1:13" s="37" customFormat="1" ht="14.25" x14ac:dyDescent="0.2">
      <c r="A410" s="16" t="s">
        <v>106</v>
      </c>
      <c r="B410" s="84" t="s">
        <v>95</v>
      </c>
      <c r="C410" s="21" t="s">
        <v>464</v>
      </c>
      <c r="D410" s="21" t="s">
        <v>230</v>
      </c>
      <c r="E410" s="101" t="s">
        <v>229</v>
      </c>
      <c r="F410" s="41">
        <v>93.6</v>
      </c>
      <c r="G410" s="41">
        <v>93.6</v>
      </c>
      <c r="H410" s="41">
        <v>93.6</v>
      </c>
    </row>
    <row r="411" spans="1:13" s="37" customFormat="1" ht="51" x14ac:dyDescent="0.2">
      <c r="A411" s="16" t="s">
        <v>106</v>
      </c>
      <c r="B411" s="84" t="s">
        <v>95</v>
      </c>
      <c r="C411" s="57" t="s">
        <v>638</v>
      </c>
      <c r="D411" s="21"/>
      <c r="E411" s="126" t="s">
        <v>468</v>
      </c>
      <c r="F411" s="97">
        <f>F412</f>
        <v>795</v>
      </c>
      <c r="G411" s="97">
        <f t="shared" ref="G411:H411" si="70">G412</f>
        <v>795</v>
      </c>
      <c r="H411" s="97">
        <f t="shared" si="70"/>
        <v>790.5</v>
      </c>
    </row>
    <row r="412" spans="1:13" s="37" customFormat="1" ht="14.25" x14ac:dyDescent="0.2">
      <c r="A412" s="16" t="s">
        <v>106</v>
      </c>
      <c r="B412" s="84" t="s">
        <v>95</v>
      </c>
      <c r="C412" s="57" t="s">
        <v>638</v>
      </c>
      <c r="D412" s="21" t="s">
        <v>230</v>
      </c>
      <c r="E412" s="101" t="s">
        <v>229</v>
      </c>
      <c r="F412" s="97">
        <v>795</v>
      </c>
      <c r="G412" s="97">
        <v>795</v>
      </c>
      <c r="H412" s="97">
        <f>695.5+25+70.2-0.2</f>
        <v>790.5</v>
      </c>
    </row>
    <row r="413" spans="1:13" s="37" customFormat="1" ht="38.25" x14ac:dyDescent="0.2">
      <c r="A413" s="16" t="s">
        <v>106</v>
      </c>
      <c r="B413" s="84" t="s">
        <v>95</v>
      </c>
      <c r="C413" s="57" t="s">
        <v>469</v>
      </c>
      <c r="D413" s="21"/>
      <c r="E413" s="101" t="s">
        <v>186</v>
      </c>
      <c r="F413" s="41">
        <f>F414</f>
        <v>250</v>
      </c>
      <c r="G413" s="41">
        <f t="shared" ref="G413:H413" si="71">G414</f>
        <v>250</v>
      </c>
      <c r="H413" s="41">
        <f t="shared" si="71"/>
        <v>250</v>
      </c>
    </row>
    <row r="414" spans="1:13" s="37" customFormat="1" ht="14.25" x14ac:dyDescent="0.2">
      <c r="A414" s="16" t="s">
        <v>106</v>
      </c>
      <c r="B414" s="84" t="s">
        <v>95</v>
      </c>
      <c r="C414" s="57" t="s">
        <v>469</v>
      </c>
      <c r="D414" s="21" t="s">
        <v>230</v>
      </c>
      <c r="E414" s="101" t="s">
        <v>229</v>
      </c>
      <c r="F414" s="41">
        <v>250</v>
      </c>
      <c r="G414" s="41">
        <v>250</v>
      </c>
      <c r="H414" s="41">
        <v>250</v>
      </c>
    </row>
    <row r="415" spans="1:13" s="37" customFormat="1" ht="38.25" x14ac:dyDescent="0.2">
      <c r="A415" s="16" t="s">
        <v>106</v>
      </c>
      <c r="B415" s="84" t="s">
        <v>95</v>
      </c>
      <c r="C415" s="127" t="s">
        <v>470</v>
      </c>
      <c r="D415" s="125"/>
      <c r="E415" s="101" t="s">
        <v>471</v>
      </c>
      <c r="F415" s="110">
        <f>F416</f>
        <v>150</v>
      </c>
      <c r="G415" s="110">
        <f t="shared" ref="G415:H415" si="72">G416</f>
        <v>150</v>
      </c>
      <c r="H415" s="110">
        <f t="shared" si="72"/>
        <v>0</v>
      </c>
    </row>
    <row r="416" spans="1:13" s="37" customFormat="1" ht="14.25" x14ac:dyDescent="0.2">
      <c r="A416" s="16" t="s">
        <v>106</v>
      </c>
      <c r="B416" s="84" t="s">
        <v>95</v>
      </c>
      <c r="C416" s="127" t="s">
        <v>470</v>
      </c>
      <c r="D416" s="21" t="s">
        <v>230</v>
      </c>
      <c r="E416" s="101" t="s">
        <v>229</v>
      </c>
      <c r="F416" s="110">
        <v>150</v>
      </c>
      <c r="G416" s="110">
        <v>150</v>
      </c>
      <c r="H416" s="110">
        <v>0</v>
      </c>
    </row>
    <row r="417" spans="1:12" s="37" customFormat="1" ht="27" customHeight="1" x14ac:dyDescent="0.2">
      <c r="A417" s="47" t="s">
        <v>106</v>
      </c>
      <c r="B417" s="47" t="s">
        <v>95</v>
      </c>
      <c r="C417" s="52" t="s">
        <v>473</v>
      </c>
      <c r="D417" s="84"/>
      <c r="E417" s="46" t="s">
        <v>472</v>
      </c>
      <c r="F417" s="123">
        <f>F418</f>
        <v>50</v>
      </c>
      <c r="G417" s="123">
        <f t="shared" ref="G417:H417" si="73">G418</f>
        <v>50</v>
      </c>
      <c r="H417" s="123">
        <f t="shared" si="73"/>
        <v>0</v>
      </c>
    </row>
    <row r="418" spans="1:12" s="37" customFormat="1" ht="76.5" x14ac:dyDescent="0.2">
      <c r="A418" s="16" t="s">
        <v>106</v>
      </c>
      <c r="B418" s="84" t="s">
        <v>95</v>
      </c>
      <c r="C418" s="57" t="s">
        <v>632</v>
      </c>
      <c r="D418" s="16"/>
      <c r="E418" s="101" t="s">
        <v>476</v>
      </c>
      <c r="F418" s="41">
        <f>F419</f>
        <v>50</v>
      </c>
      <c r="G418" s="41">
        <f>G419</f>
        <v>50</v>
      </c>
      <c r="H418" s="41">
        <f>H419</f>
        <v>0</v>
      </c>
    </row>
    <row r="419" spans="1:12" s="37" customFormat="1" ht="14.25" x14ac:dyDescent="0.2">
      <c r="A419" s="16" t="s">
        <v>106</v>
      </c>
      <c r="B419" s="84" t="s">
        <v>95</v>
      </c>
      <c r="C419" s="57" t="s">
        <v>632</v>
      </c>
      <c r="D419" s="21" t="s">
        <v>230</v>
      </c>
      <c r="E419" s="101" t="s">
        <v>229</v>
      </c>
      <c r="F419" s="41">
        <v>50</v>
      </c>
      <c r="G419" s="41">
        <v>50</v>
      </c>
      <c r="H419" s="41">
        <v>0</v>
      </c>
    </row>
    <row r="420" spans="1:12" s="37" customFormat="1" ht="90" x14ac:dyDescent="0.25">
      <c r="A420" s="16" t="s">
        <v>106</v>
      </c>
      <c r="B420" s="84" t="s">
        <v>95</v>
      </c>
      <c r="C420" s="73" t="s">
        <v>61</v>
      </c>
      <c r="D420" s="35"/>
      <c r="E420" s="53" t="s">
        <v>686</v>
      </c>
      <c r="F420" s="65">
        <f t="shared" ref="F420:H420" si="74">F421</f>
        <v>14450.1</v>
      </c>
      <c r="G420" s="65">
        <f t="shared" si="74"/>
        <v>15144.999999999998</v>
      </c>
      <c r="H420" s="65">
        <f t="shared" si="74"/>
        <v>15144.999999999998</v>
      </c>
    </row>
    <row r="421" spans="1:12" s="37" customFormat="1" ht="25.5" x14ac:dyDescent="0.2">
      <c r="A421" s="16" t="s">
        <v>106</v>
      </c>
      <c r="B421" s="84" t="s">
        <v>95</v>
      </c>
      <c r="C421" s="52" t="s">
        <v>62</v>
      </c>
      <c r="D421" s="35"/>
      <c r="E421" s="48" t="s">
        <v>174</v>
      </c>
      <c r="F421" s="58">
        <f>F422+F424+F426+F429</f>
        <v>14450.1</v>
      </c>
      <c r="G421" s="58">
        <f t="shared" ref="G421:H421" si="75">G422+G424+G426+G429</f>
        <v>15144.999999999998</v>
      </c>
      <c r="H421" s="58">
        <f t="shared" si="75"/>
        <v>15144.999999999998</v>
      </c>
    </row>
    <row r="422" spans="1:12" s="37" customFormat="1" ht="27.75" customHeight="1" x14ac:dyDescent="0.2">
      <c r="A422" s="16" t="s">
        <v>106</v>
      </c>
      <c r="B422" s="84" t="s">
        <v>95</v>
      </c>
      <c r="C422" s="74">
        <v>210221100</v>
      </c>
      <c r="D422" s="16"/>
      <c r="E422" s="195" t="s">
        <v>176</v>
      </c>
      <c r="F422" s="39">
        <f>F423</f>
        <v>10421.1</v>
      </c>
      <c r="G422" s="39">
        <f>G423</f>
        <v>11353.199999999999</v>
      </c>
      <c r="H422" s="39">
        <f>H423</f>
        <v>11353.199999999999</v>
      </c>
    </row>
    <row r="423" spans="1:12" s="37" customFormat="1" ht="14.25" x14ac:dyDescent="0.2">
      <c r="A423" s="16" t="s">
        <v>106</v>
      </c>
      <c r="B423" s="84" t="s">
        <v>95</v>
      </c>
      <c r="C423" s="74">
        <v>210221100</v>
      </c>
      <c r="D423" s="21" t="s">
        <v>230</v>
      </c>
      <c r="E423" s="101" t="s">
        <v>229</v>
      </c>
      <c r="F423" s="148">
        <f>10427.2-6.1</f>
        <v>10421.1</v>
      </c>
      <c r="G423" s="148">
        <f>11359.3-6.1</f>
        <v>11353.199999999999</v>
      </c>
      <c r="H423" s="148">
        <f>11359.3-6.1</f>
        <v>11353.199999999999</v>
      </c>
    </row>
    <row r="424" spans="1:12" s="37" customFormat="1" ht="76.5" x14ac:dyDescent="0.2">
      <c r="A424" s="16" t="s">
        <v>106</v>
      </c>
      <c r="B424" s="84" t="s">
        <v>95</v>
      </c>
      <c r="C424" s="74">
        <v>210210690</v>
      </c>
      <c r="D424" s="21"/>
      <c r="E424" s="101" t="s">
        <v>328</v>
      </c>
      <c r="F424" s="39">
        <f>F425</f>
        <v>3753.9</v>
      </c>
      <c r="G424" s="39">
        <f>G425</f>
        <v>3753.9</v>
      </c>
      <c r="H424" s="39">
        <f>H425</f>
        <v>3753.9</v>
      </c>
      <c r="J424" s="234"/>
      <c r="K424" s="234"/>
      <c r="L424" s="234"/>
    </row>
    <row r="425" spans="1:12" s="37" customFormat="1" ht="14.25" x14ac:dyDescent="0.2">
      <c r="A425" s="16" t="s">
        <v>106</v>
      </c>
      <c r="B425" s="84" t="s">
        <v>95</v>
      </c>
      <c r="C425" s="74">
        <v>210210690</v>
      </c>
      <c r="D425" s="21" t="s">
        <v>230</v>
      </c>
      <c r="E425" s="101" t="s">
        <v>229</v>
      </c>
      <c r="F425" s="180">
        <v>3753.9</v>
      </c>
      <c r="G425" s="180">
        <v>3753.9</v>
      </c>
      <c r="H425" s="180">
        <v>3753.9</v>
      </c>
    </row>
    <row r="426" spans="1:12" s="37" customFormat="1" ht="63.75" x14ac:dyDescent="0.2">
      <c r="A426" s="16" t="s">
        <v>106</v>
      </c>
      <c r="B426" s="84" t="s">
        <v>95</v>
      </c>
      <c r="C426" s="74" t="s">
        <v>488</v>
      </c>
      <c r="D426" s="84"/>
      <c r="E426" s="101" t="s">
        <v>329</v>
      </c>
      <c r="F426" s="39">
        <f>SUM(F427:F427)</f>
        <v>37.9</v>
      </c>
      <c r="G426" s="39">
        <f>SUM(G427:G427)</f>
        <v>37.9</v>
      </c>
      <c r="H426" s="39">
        <f>SUM(H427:H427)</f>
        <v>37.9</v>
      </c>
    </row>
    <row r="427" spans="1:12" s="37" customFormat="1" ht="14.25" x14ac:dyDescent="0.2">
      <c r="A427" s="84" t="s">
        <v>106</v>
      </c>
      <c r="B427" s="84" t="s">
        <v>95</v>
      </c>
      <c r="C427" s="74" t="s">
        <v>488</v>
      </c>
      <c r="D427" s="21" t="s">
        <v>230</v>
      </c>
      <c r="E427" s="101" t="s">
        <v>229</v>
      </c>
      <c r="F427" s="39">
        <f>31.8+6.1</f>
        <v>37.9</v>
      </c>
      <c r="G427" s="39">
        <f t="shared" ref="G427:H427" si="76">31.8+6.1</f>
        <v>37.9</v>
      </c>
      <c r="H427" s="39">
        <f t="shared" si="76"/>
        <v>37.9</v>
      </c>
    </row>
    <row r="428" spans="1:12" s="37" customFormat="1" ht="25.5" x14ac:dyDescent="0.2">
      <c r="A428" s="16" t="s">
        <v>106</v>
      </c>
      <c r="B428" s="84" t="s">
        <v>95</v>
      </c>
      <c r="C428" s="21" t="s">
        <v>776</v>
      </c>
      <c r="D428" s="84"/>
      <c r="E428" s="101" t="s">
        <v>772</v>
      </c>
      <c r="F428" s="41">
        <f>F429</f>
        <v>237.2</v>
      </c>
      <c r="G428" s="41">
        <f t="shared" ref="G428:H428" si="77">G429</f>
        <v>0</v>
      </c>
      <c r="H428" s="41">
        <f t="shared" si="77"/>
        <v>0</v>
      </c>
    </row>
    <row r="429" spans="1:12" s="37" customFormat="1" ht="38.25" x14ac:dyDescent="0.2">
      <c r="A429" s="16" t="s">
        <v>106</v>
      </c>
      <c r="B429" s="84" t="s">
        <v>95</v>
      </c>
      <c r="C429" s="21" t="s">
        <v>776</v>
      </c>
      <c r="D429" s="84" t="s">
        <v>216</v>
      </c>
      <c r="E429" s="101" t="s">
        <v>217</v>
      </c>
      <c r="F429" s="41">
        <v>237.2</v>
      </c>
      <c r="G429" s="41">
        <v>0</v>
      </c>
      <c r="H429" s="41">
        <v>0</v>
      </c>
    </row>
    <row r="430" spans="1:12" s="37" customFormat="1" ht="38.25" x14ac:dyDescent="0.2">
      <c r="A430" s="84" t="s">
        <v>106</v>
      </c>
      <c r="B430" s="84" t="s">
        <v>95</v>
      </c>
      <c r="C430" s="84" t="s">
        <v>26</v>
      </c>
      <c r="D430" s="84"/>
      <c r="E430" s="103" t="s">
        <v>40</v>
      </c>
      <c r="F430" s="41">
        <f>F431</f>
        <v>345</v>
      </c>
      <c r="G430" s="41">
        <f t="shared" ref="G430:H430" si="78">G431</f>
        <v>0</v>
      </c>
      <c r="H430" s="41">
        <f t="shared" si="78"/>
        <v>0</v>
      </c>
    </row>
    <row r="431" spans="1:12" s="37" customFormat="1" ht="51" x14ac:dyDescent="0.2">
      <c r="A431" s="16" t="s">
        <v>106</v>
      </c>
      <c r="B431" s="84" t="s">
        <v>95</v>
      </c>
      <c r="C431" s="84" t="s">
        <v>682</v>
      </c>
      <c r="D431" s="16"/>
      <c r="E431" s="54" t="s">
        <v>680</v>
      </c>
      <c r="F431" s="41">
        <f>SUM(F432:F432)</f>
        <v>345</v>
      </c>
      <c r="G431" s="41">
        <f>SUM(G432:G432)</f>
        <v>0</v>
      </c>
      <c r="H431" s="41">
        <f>SUM(H432:H432)</f>
        <v>0</v>
      </c>
    </row>
    <row r="432" spans="1:12" s="37" customFormat="1" ht="14.25" x14ac:dyDescent="0.2">
      <c r="A432" s="16" t="s">
        <v>106</v>
      </c>
      <c r="B432" s="84" t="s">
        <v>95</v>
      </c>
      <c r="C432" s="84" t="s">
        <v>682</v>
      </c>
      <c r="D432" s="21" t="s">
        <v>230</v>
      </c>
      <c r="E432" s="101" t="s">
        <v>229</v>
      </c>
      <c r="F432" s="39">
        <f>150+195</f>
        <v>345</v>
      </c>
      <c r="G432" s="39">
        <v>0</v>
      </c>
      <c r="H432" s="39">
        <v>0</v>
      </c>
    </row>
    <row r="433" spans="1:8" s="37" customFormat="1" ht="38.25" x14ac:dyDescent="0.2">
      <c r="A433" s="35" t="s">
        <v>106</v>
      </c>
      <c r="B433" s="35" t="s">
        <v>97</v>
      </c>
      <c r="C433" s="35"/>
      <c r="D433" s="35"/>
      <c r="E433" s="46" t="s">
        <v>2</v>
      </c>
      <c r="F433" s="42">
        <f t="shared" ref="F433:H435" si="79">F434</f>
        <v>250</v>
      </c>
      <c r="G433" s="42">
        <f t="shared" si="79"/>
        <v>250</v>
      </c>
      <c r="H433" s="42">
        <f t="shared" si="79"/>
        <v>250</v>
      </c>
    </row>
    <row r="434" spans="1:8" s="37" customFormat="1" ht="76.5" x14ac:dyDescent="0.2">
      <c r="A434" s="16" t="s">
        <v>106</v>
      </c>
      <c r="B434" s="16" t="s">
        <v>97</v>
      </c>
      <c r="C434" s="21" t="s">
        <v>75</v>
      </c>
      <c r="D434" s="35"/>
      <c r="E434" s="64" t="s">
        <v>685</v>
      </c>
      <c r="F434" s="62">
        <f t="shared" si="79"/>
        <v>250</v>
      </c>
      <c r="G434" s="62">
        <f t="shared" si="79"/>
        <v>250</v>
      </c>
      <c r="H434" s="62">
        <f t="shared" si="79"/>
        <v>250</v>
      </c>
    </row>
    <row r="435" spans="1:8" s="37" customFormat="1" ht="25.5" customHeight="1" x14ac:dyDescent="0.2">
      <c r="A435" s="16" t="s">
        <v>106</v>
      </c>
      <c r="B435" s="16" t="s">
        <v>97</v>
      </c>
      <c r="C435" s="52" t="s">
        <v>473</v>
      </c>
      <c r="D435" s="35"/>
      <c r="E435" s="46" t="s">
        <v>472</v>
      </c>
      <c r="F435" s="58">
        <f t="shared" si="79"/>
        <v>250</v>
      </c>
      <c r="G435" s="58">
        <f t="shared" si="79"/>
        <v>250</v>
      </c>
      <c r="H435" s="58">
        <f t="shared" si="79"/>
        <v>250</v>
      </c>
    </row>
    <row r="436" spans="1:8" s="37" customFormat="1" ht="38.25" x14ac:dyDescent="0.2">
      <c r="A436" s="16" t="s">
        <v>106</v>
      </c>
      <c r="B436" s="16" t="s">
        <v>97</v>
      </c>
      <c r="C436" s="57" t="s">
        <v>633</v>
      </c>
      <c r="D436" s="16"/>
      <c r="E436" s="101" t="s">
        <v>46</v>
      </c>
      <c r="F436" s="41">
        <f>F437</f>
        <v>250</v>
      </c>
      <c r="G436" s="41">
        <f>G437</f>
        <v>250</v>
      </c>
      <c r="H436" s="41">
        <f>H437</f>
        <v>250</v>
      </c>
    </row>
    <row r="437" spans="1:8" s="37" customFormat="1" ht="14.25" x14ac:dyDescent="0.2">
      <c r="A437" s="16" t="s">
        <v>106</v>
      </c>
      <c r="B437" s="16" t="s">
        <v>97</v>
      </c>
      <c r="C437" s="57" t="s">
        <v>633</v>
      </c>
      <c r="D437" s="21" t="s">
        <v>230</v>
      </c>
      <c r="E437" s="101" t="s">
        <v>229</v>
      </c>
      <c r="F437" s="97">
        <v>250</v>
      </c>
      <c r="G437" s="97">
        <v>250</v>
      </c>
      <c r="H437" s="97">
        <v>250</v>
      </c>
    </row>
    <row r="438" spans="1:8" s="37" customFormat="1" ht="14.25" x14ac:dyDescent="0.2">
      <c r="A438" s="35" t="s">
        <v>106</v>
      </c>
      <c r="B438" s="35" t="s">
        <v>106</v>
      </c>
      <c r="C438" s="35"/>
      <c r="D438" s="35"/>
      <c r="E438" s="46" t="s">
        <v>157</v>
      </c>
      <c r="F438" s="42">
        <f>F439+F454</f>
        <v>10708.500000000002</v>
      </c>
      <c r="G438" s="42">
        <f t="shared" ref="G438:H438" si="80">G439+G454</f>
        <v>7727.4</v>
      </c>
      <c r="H438" s="42">
        <f t="shared" si="80"/>
        <v>7727.4</v>
      </c>
    </row>
    <row r="439" spans="1:8" ht="90" x14ac:dyDescent="0.25">
      <c r="A439" s="5" t="s">
        <v>106</v>
      </c>
      <c r="B439" s="5" t="s">
        <v>106</v>
      </c>
      <c r="C439" s="73" t="s">
        <v>61</v>
      </c>
      <c r="D439" s="35"/>
      <c r="E439" s="53" t="s">
        <v>686</v>
      </c>
      <c r="F439" s="65">
        <f>F440</f>
        <v>10498.500000000002</v>
      </c>
      <c r="G439" s="65">
        <f t="shared" ref="G439:H439" si="81">G440</f>
        <v>7677.4</v>
      </c>
      <c r="H439" s="65">
        <f t="shared" si="81"/>
        <v>7677.4</v>
      </c>
    </row>
    <row r="440" spans="1:8" ht="25.5" x14ac:dyDescent="0.2">
      <c r="A440" s="16" t="s">
        <v>106</v>
      </c>
      <c r="B440" s="16" t="s">
        <v>106</v>
      </c>
      <c r="C440" s="52" t="s">
        <v>32</v>
      </c>
      <c r="D440" s="21"/>
      <c r="E440" s="48" t="s">
        <v>180</v>
      </c>
      <c r="F440" s="41">
        <f>F441+F443+F445+F447+F449+F451</f>
        <v>10498.500000000002</v>
      </c>
      <c r="G440" s="41">
        <f t="shared" ref="G440:H440" si="82">G441+G443+G445+G447+G449+G451</f>
        <v>7677.4</v>
      </c>
      <c r="H440" s="41">
        <f t="shared" si="82"/>
        <v>7677.4</v>
      </c>
    </row>
    <row r="441" spans="1:8" ht="51" x14ac:dyDescent="0.2">
      <c r="A441" s="16" t="s">
        <v>106</v>
      </c>
      <c r="B441" s="16" t="s">
        <v>106</v>
      </c>
      <c r="C441" s="183" t="s">
        <v>500</v>
      </c>
      <c r="D441" s="16"/>
      <c r="E441" s="104" t="s">
        <v>211</v>
      </c>
      <c r="F441" s="39">
        <f>F442</f>
        <v>6.6</v>
      </c>
      <c r="G441" s="39">
        <f>G442</f>
        <v>6.6</v>
      </c>
      <c r="H441" s="39">
        <f>H442</f>
        <v>6.6</v>
      </c>
    </row>
    <row r="442" spans="1:8" ht="38.25" x14ac:dyDescent="0.2">
      <c r="A442" s="16" t="s">
        <v>106</v>
      </c>
      <c r="B442" s="16" t="s">
        <v>106</v>
      </c>
      <c r="C442" s="183" t="s">
        <v>500</v>
      </c>
      <c r="D442" s="84" t="s">
        <v>216</v>
      </c>
      <c r="E442" s="101" t="s">
        <v>217</v>
      </c>
      <c r="F442" s="41">
        <v>6.6</v>
      </c>
      <c r="G442" s="41">
        <v>6.6</v>
      </c>
      <c r="H442" s="41">
        <v>6.6</v>
      </c>
    </row>
    <row r="443" spans="1:8" ht="25.5" x14ac:dyDescent="0.2">
      <c r="A443" s="16" t="s">
        <v>106</v>
      </c>
      <c r="B443" s="16" t="s">
        <v>106</v>
      </c>
      <c r="C443" s="183" t="s">
        <v>501</v>
      </c>
      <c r="D443" s="16"/>
      <c r="E443" s="101" t="s">
        <v>181</v>
      </c>
      <c r="F443" s="41">
        <f>F444</f>
        <v>289.60000000000002</v>
      </c>
      <c r="G443" s="41">
        <f>G444</f>
        <v>289.60000000000002</v>
      </c>
      <c r="H443" s="41">
        <f>H444</f>
        <v>289.60000000000002</v>
      </c>
    </row>
    <row r="444" spans="1:8" ht="38.25" x14ac:dyDescent="0.2">
      <c r="A444" s="16" t="s">
        <v>106</v>
      </c>
      <c r="B444" s="16" t="s">
        <v>106</v>
      </c>
      <c r="C444" s="183" t="s">
        <v>501</v>
      </c>
      <c r="D444" s="84" t="s">
        <v>216</v>
      </c>
      <c r="E444" s="101" t="s">
        <v>217</v>
      </c>
      <c r="F444" s="41">
        <v>289.60000000000002</v>
      </c>
      <c r="G444" s="41">
        <v>289.60000000000002</v>
      </c>
      <c r="H444" s="41">
        <v>289.60000000000002</v>
      </c>
    </row>
    <row r="445" spans="1:8" ht="63.75" x14ac:dyDescent="0.2">
      <c r="A445" s="16" t="s">
        <v>106</v>
      </c>
      <c r="B445" s="16" t="s">
        <v>106</v>
      </c>
      <c r="C445" s="183" t="s">
        <v>502</v>
      </c>
      <c r="D445" s="16"/>
      <c r="E445" s="101" t="s">
        <v>79</v>
      </c>
      <c r="F445" s="41">
        <f>F446</f>
        <v>15</v>
      </c>
      <c r="G445" s="41">
        <f>G446</f>
        <v>15</v>
      </c>
      <c r="H445" s="41">
        <f>H446</f>
        <v>15</v>
      </c>
    </row>
    <row r="446" spans="1:8" ht="38.25" x14ac:dyDescent="0.2">
      <c r="A446" s="16" t="s">
        <v>106</v>
      </c>
      <c r="B446" s="16" t="s">
        <v>106</v>
      </c>
      <c r="C446" s="183" t="s">
        <v>502</v>
      </c>
      <c r="D446" s="84" t="s">
        <v>216</v>
      </c>
      <c r="E446" s="101" t="s">
        <v>217</v>
      </c>
      <c r="F446" s="41">
        <v>15</v>
      </c>
      <c r="G446" s="41">
        <v>15</v>
      </c>
      <c r="H446" s="41">
        <v>15</v>
      </c>
    </row>
    <row r="447" spans="1:8" x14ac:dyDescent="0.2">
      <c r="A447" s="16" t="s">
        <v>106</v>
      </c>
      <c r="B447" s="16" t="s">
        <v>106</v>
      </c>
      <c r="C447" s="183" t="s">
        <v>503</v>
      </c>
      <c r="D447" s="84"/>
      <c r="E447" s="54" t="s">
        <v>416</v>
      </c>
      <c r="F447" s="41">
        <f>F448</f>
        <v>50</v>
      </c>
      <c r="G447" s="41">
        <f>G448</f>
        <v>50</v>
      </c>
      <c r="H447" s="41">
        <f>H448</f>
        <v>50</v>
      </c>
    </row>
    <row r="448" spans="1:8" ht="38.25" x14ac:dyDescent="0.2">
      <c r="A448" s="16" t="s">
        <v>106</v>
      </c>
      <c r="B448" s="16" t="s">
        <v>106</v>
      </c>
      <c r="C448" s="183" t="s">
        <v>503</v>
      </c>
      <c r="D448" s="84" t="s">
        <v>216</v>
      </c>
      <c r="E448" s="101" t="s">
        <v>217</v>
      </c>
      <c r="F448" s="41">
        <v>50</v>
      </c>
      <c r="G448" s="41">
        <v>50</v>
      </c>
      <c r="H448" s="41">
        <v>50</v>
      </c>
    </row>
    <row r="449" spans="1:8" ht="42.75" customHeight="1" x14ac:dyDescent="0.2">
      <c r="A449" s="16" t="s">
        <v>106</v>
      </c>
      <c r="B449" s="16" t="s">
        <v>106</v>
      </c>
      <c r="C449" s="74">
        <v>230221100</v>
      </c>
      <c r="D449" s="16"/>
      <c r="E449" s="101" t="s">
        <v>0</v>
      </c>
      <c r="F449" s="41">
        <f t="shared" ref="F449:H449" si="83">F450</f>
        <v>8853.6</v>
      </c>
      <c r="G449" s="41">
        <f t="shared" si="83"/>
        <v>7316.2</v>
      </c>
      <c r="H449" s="41">
        <f t="shared" si="83"/>
        <v>7316.2</v>
      </c>
    </row>
    <row r="450" spans="1:8" x14ac:dyDescent="0.2">
      <c r="A450" s="16" t="s">
        <v>106</v>
      </c>
      <c r="B450" s="16" t="s">
        <v>106</v>
      </c>
      <c r="C450" s="74">
        <v>230221100</v>
      </c>
      <c r="D450" s="84" t="s">
        <v>230</v>
      </c>
      <c r="E450" s="101" t="s">
        <v>229</v>
      </c>
      <c r="F450" s="41">
        <v>8853.6</v>
      </c>
      <c r="G450" s="41">
        <v>7316.2</v>
      </c>
      <c r="H450" s="41">
        <v>7316.2</v>
      </c>
    </row>
    <row r="451" spans="1:8" ht="63.75" x14ac:dyDescent="0.2">
      <c r="A451" s="16" t="s">
        <v>106</v>
      </c>
      <c r="B451" s="16" t="s">
        <v>106</v>
      </c>
      <c r="C451" s="21" t="s">
        <v>506</v>
      </c>
      <c r="D451" s="84"/>
      <c r="E451" s="101" t="s">
        <v>505</v>
      </c>
      <c r="F451" s="41">
        <f t="shared" ref="F451:H452" si="84">F452</f>
        <v>1283.7</v>
      </c>
      <c r="G451" s="41">
        <f t="shared" si="84"/>
        <v>0</v>
      </c>
      <c r="H451" s="41">
        <f t="shared" si="84"/>
        <v>0</v>
      </c>
    </row>
    <row r="452" spans="1:8" ht="57.75" customHeight="1" x14ac:dyDescent="0.2">
      <c r="A452" s="16" t="s">
        <v>106</v>
      </c>
      <c r="B452" s="16" t="s">
        <v>106</v>
      </c>
      <c r="C452" s="74">
        <v>230321210</v>
      </c>
      <c r="D452" s="84"/>
      <c r="E452" s="101" t="s">
        <v>504</v>
      </c>
      <c r="F452" s="41">
        <f t="shared" si="84"/>
        <v>1283.7</v>
      </c>
      <c r="G452" s="41">
        <f t="shared" si="84"/>
        <v>0</v>
      </c>
      <c r="H452" s="41">
        <f t="shared" si="84"/>
        <v>0</v>
      </c>
    </row>
    <row r="453" spans="1:8" ht="38.25" x14ac:dyDescent="0.2">
      <c r="A453" s="84" t="s">
        <v>106</v>
      </c>
      <c r="B453" s="84" t="s">
        <v>106</v>
      </c>
      <c r="C453" s="74">
        <v>230321210</v>
      </c>
      <c r="D453" s="84" t="s">
        <v>216</v>
      </c>
      <c r="E453" s="101" t="s">
        <v>217</v>
      </c>
      <c r="F453" s="41">
        <v>1283.7</v>
      </c>
      <c r="G453" s="41">
        <v>0</v>
      </c>
      <c r="H453" s="41">
        <v>0</v>
      </c>
    </row>
    <row r="454" spans="1:8" ht="89.25" x14ac:dyDescent="0.2">
      <c r="A454" s="5" t="s">
        <v>106</v>
      </c>
      <c r="B454" s="5" t="s">
        <v>106</v>
      </c>
      <c r="C454" s="73" t="s">
        <v>73</v>
      </c>
      <c r="D454" s="16"/>
      <c r="E454" s="53" t="s">
        <v>696</v>
      </c>
      <c r="F454" s="99">
        <f>F455+F460</f>
        <v>210</v>
      </c>
      <c r="G454" s="99">
        <f t="shared" ref="G454:H454" si="85">G455+G460</f>
        <v>50</v>
      </c>
      <c r="H454" s="99">
        <f t="shared" si="85"/>
        <v>50</v>
      </c>
    </row>
    <row r="455" spans="1:8" ht="76.5" x14ac:dyDescent="0.2">
      <c r="A455" s="47" t="s">
        <v>106</v>
      </c>
      <c r="B455" s="47" t="s">
        <v>106</v>
      </c>
      <c r="C455" s="121" t="s">
        <v>577</v>
      </c>
      <c r="D455" s="124"/>
      <c r="E455" s="190" t="s">
        <v>182</v>
      </c>
      <c r="F455" s="123">
        <f>F456+F458</f>
        <v>40</v>
      </c>
      <c r="G455" s="123">
        <f t="shared" ref="G455:H455" si="86">G456+G458</f>
        <v>50</v>
      </c>
      <c r="H455" s="123">
        <f t="shared" si="86"/>
        <v>50</v>
      </c>
    </row>
    <row r="456" spans="1:8" ht="102" x14ac:dyDescent="0.2">
      <c r="A456" s="16" t="s">
        <v>106</v>
      </c>
      <c r="B456" s="16" t="s">
        <v>106</v>
      </c>
      <c r="C456" s="79">
        <v>1020123085</v>
      </c>
      <c r="D456" s="124"/>
      <c r="E456" s="101" t="s">
        <v>183</v>
      </c>
      <c r="F456" s="110">
        <f>F457</f>
        <v>5</v>
      </c>
      <c r="G456" s="110">
        <f>G457</f>
        <v>5</v>
      </c>
      <c r="H456" s="110">
        <f>H457</f>
        <v>5</v>
      </c>
    </row>
    <row r="457" spans="1:8" ht="38.25" x14ac:dyDescent="0.2">
      <c r="A457" s="16" t="s">
        <v>106</v>
      </c>
      <c r="B457" s="16" t="s">
        <v>106</v>
      </c>
      <c r="C457" s="79">
        <v>1020123085</v>
      </c>
      <c r="D457" s="112" t="s">
        <v>216</v>
      </c>
      <c r="E457" s="101" t="s">
        <v>217</v>
      </c>
      <c r="F457" s="110">
        <v>5</v>
      </c>
      <c r="G457" s="110">
        <v>5</v>
      </c>
      <c r="H457" s="110">
        <v>5</v>
      </c>
    </row>
    <row r="458" spans="1:8" x14ac:dyDescent="0.2">
      <c r="A458" s="16" t="s">
        <v>106</v>
      </c>
      <c r="B458" s="16" t="s">
        <v>106</v>
      </c>
      <c r="C458" s="79">
        <v>1020123086</v>
      </c>
      <c r="D458" s="124"/>
      <c r="E458" s="101" t="s">
        <v>184</v>
      </c>
      <c r="F458" s="110">
        <f>F459</f>
        <v>35</v>
      </c>
      <c r="G458" s="110">
        <f>G459</f>
        <v>45</v>
      </c>
      <c r="H458" s="110">
        <f>H459</f>
        <v>45</v>
      </c>
    </row>
    <row r="459" spans="1:8" ht="38.25" x14ac:dyDescent="0.2">
      <c r="A459" s="16" t="s">
        <v>106</v>
      </c>
      <c r="B459" s="16" t="s">
        <v>106</v>
      </c>
      <c r="C459" s="79">
        <v>1020123086</v>
      </c>
      <c r="D459" s="112" t="s">
        <v>216</v>
      </c>
      <c r="E459" s="101" t="s">
        <v>217</v>
      </c>
      <c r="F459" s="110">
        <v>35</v>
      </c>
      <c r="G459" s="110">
        <v>45</v>
      </c>
      <c r="H459" s="110">
        <v>45</v>
      </c>
    </row>
    <row r="460" spans="1:8" ht="38.25" x14ac:dyDescent="0.2">
      <c r="A460" s="47" t="s">
        <v>106</v>
      </c>
      <c r="B460" s="47" t="s">
        <v>106</v>
      </c>
      <c r="C460" s="121" t="s">
        <v>765</v>
      </c>
      <c r="D460" s="112"/>
      <c r="E460" s="101" t="s">
        <v>766</v>
      </c>
      <c r="F460" s="110">
        <f>F461+F463+F465</f>
        <v>170</v>
      </c>
      <c r="G460" s="110">
        <f t="shared" ref="G460:H460" si="87">G461+G463+G465</f>
        <v>0</v>
      </c>
      <c r="H460" s="110">
        <f t="shared" si="87"/>
        <v>0</v>
      </c>
    </row>
    <row r="461" spans="1:8" ht="38.25" x14ac:dyDescent="0.2">
      <c r="A461" s="16" t="s">
        <v>106</v>
      </c>
      <c r="B461" s="16" t="s">
        <v>106</v>
      </c>
      <c r="C461" s="79">
        <v>1030323090</v>
      </c>
      <c r="D461" s="112"/>
      <c r="E461" s="101" t="s">
        <v>767</v>
      </c>
      <c r="F461" s="110">
        <f>F462</f>
        <v>10</v>
      </c>
      <c r="G461" s="110">
        <f t="shared" ref="G461:H461" si="88">G462</f>
        <v>0</v>
      </c>
      <c r="H461" s="110">
        <f t="shared" si="88"/>
        <v>0</v>
      </c>
    </row>
    <row r="462" spans="1:8" ht="38.25" x14ac:dyDescent="0.2">
      <c r="A462" s="16" t="s">
        <v>106</v>
      </c>
      <c r="B462" s="16" t="s">
        <v>106</v>
      </c>
      <c r="C462" s="79">
        <v>1030323090</v>
      </c>
      <c r="D462" s="112" t="s">
        <v>216</v>
      </c>
      <c r="E462" s="101" t="s">
        <v>217</v>
      </c>
      <c r="F462" s="110">
        <v>10</v>
      </c>
      <c r="G462" s="110">
        <v>0</v>
      </c>
      <c r="H462" s="110">
        <v>0</v>
      </c>
    </row>
    <row r="463" spans="1:8" ht="38.25" x14ac:dyDescent="0.2">
      <c r="A463" s="16" t="s">
        <v>106</v>
      </c>
      <c r="B463" s="16" t="s">
        <v>106</v>
      </c>
      <c r="C463" s="79">
        <v>1030323091</v>
      </c>
      <c r="D463" s="112"/>
      <c r="E463" s="101" t="s">
        <v>768</v>
      </c>
      <c r="F463" s="110">
        <f>F464</f>
        <v>130</v>
      </c>
      <c r="G463" s="110">
        <f t="shared" ref="G463:H463" si="89">G464</f>
        <v>0</v>
      </c>
      <c r="H463" s="110">
        <f t="shared" si="89"/>
        <v>0</v>
      </c>
    </row>
    <row r="464" spans="1:8" ht="38.25" x14ac:dyDescent="0.2">
      <c r="A464" s="16" t="s">
        <v>106</v>
      </c>
      <c r="B464" s="16" t="s">
        <v>106</v>
      </c>
      <c r="C464" s="79">
        <v>1030323091</v>
      </c>
      <c r="D464" s="112" t="s">
        <v>216</v>
      </c>
      <c r="E464" s="101" t="s">
        <v>217</v>
      </c>
      <c r="F464" s="110">
        <v>130</v>
      </c>
      <c r="G464" s="110">
        <v>0</v>
      </c>
      <c r="H464" s="110">
        <v>0</v>
      </c>
    </row>
    <row r="465" spans="1:8" ht="38.25" x14ac:dyDescent="0.2">
      <c r="A465" s="16" t="s">
        <v>106</v>
      </c>
      <c r="B465" s="16" t="s">
        <v>106</v>
      </c>
      <c r="C465" s="79">
        <v>1030323092</v>
      </c>
      <c r="D465" s="112"/>
      <c r="E465" s="101" t="s">
        <v>769</v>
      </c>
      <c r="F465" s="110">
        <f>F466</f>
        <v>30</v>
      </c>
      <c r="G465" s="110">
        <f t="shared" ref="G465:H465" si="90">G466</f>
        <v>0</v>
      </c>
      <c r="H465" s="110">
        <f t="shared" si="90"/>
        <v>0</v>
      </c>
    </row>
    <row r="466" spans="1:8" ht="38.25" x14ac:dyDescent="0.2">
      <c r="A466" s="16" t="s">
        <v>106</v>
      </c>
      <c r="B466" s="16" t="s">
        <v>106</v>
      </c>
      <c r="C466" s="79">
        <v>1030323092</v>
      </c>
      <c r="D466" s="112" t="s">
        <v>216</v>
      </c>
      <c r="E466" s="101" t="s">
        <v>217</v>
      </c>
      <c r="F466" s="110">
        <v>30</v>
      </c>
      <c r="G466" s="110">
        <v>0</v>
      </c>
      <c r="H466" s="110">
        <v>0</v>
      </c>
    </row>
    <row r="467" spans="1:8" ht="25.5" x14ac:dyDescent="0.2">
      <c r="A467" s="35" t="s">
        <v>106</v>
      </c>
      <c r="B467" s="35" t="s">
        <v>101</v>
      </c>
      <c r="C467" s="35"/>
      <c r="D467" s="35"/>
      <c r="E467" s="46" t="s">
        <v>111</v>
      </c>
      <c r="F467" s="42">
        <f t="shared" ref="F467:H467" si="91">F468</f>
        <v>12493.300000000001</v>
      </c>
      <c r="G467" s="42">
        <f t="shared" si="91"/>
        <v>12493.300000000001</v>
      </c>
      <c r="H467" s="42">
        <f t="shared" si="91"/>
        <v>12493.300000000001</v>
      </c>
    </row>
    <row r="468" spans="1:8" s="20" customFormat="1" ht="77.25" x14ac:dyDescent="0.25">
      <c r="A468" s="16" t="s">
        <v>106</v>
      </c>
      <c r="B468" s="16" t="s">
        <v>101</v>
      </c>
      <c r="C468" s="21" t="s">
        <v>75</v>
      </c>
      <c r="D468" s="35"/>
      <c r="E468" s="64" t="s">
        <v>685</v>
      </c>
      <c r="F468" s="62">
        <f>F469+F478+F493</f>
        <v>12493.300000000001</v>
      </c>
      <c r="G468" s="62">
        <f>G469+G478+G493</f>
        <v>12493.300000000001</v>
      </c>
      <c r="H468" s="62">
        <f>H469+H478+H493</f>
        <v>12493.300000000001</v>
      </c>
    </row>
    <row r="469" spans="1:8" s="20" customFormat="1" ht="42" customHeight="1" x14ac:dyDescent="0.25">
      <c r="A469" s="16" t="s">
        <v>106</v>
      </c>
      <c r="B469" s="16" t="s">
        <v>101</v>
      </c>
      <c r="C469" s="52" t="s">
        <v>77</v>
      </c>
      <c r="D469" s="21"/>
      <c r="E469" s="46" t="s">
        <v>639</v>
      </c>
      <c r="F469" s="58">
        <f>F470+F472+F475</f>
        <v>3725.4</v>
      </c>
      <c r="G469" s="58">
        <f t="shared" ref="G469:H469" si="92">G470+G472+G475</f>
        <v>3725.4</v>
      </c>
      <c r="H469" s="58">
        <f t="shared" si="92"/>
        <v>3725.4</v>
      </c>
    </row>
    <row r="470" spans="1:8" s="20" customFormat="1" ht="21" customHeight="1" x14ac:dyDescent="0.25">
      <c r="A470" s="16" t="s">
        <v>106</v>
      </c>
      <c r="B470" s="16" t="s">
        <v>101</v>
      </c>
      <c r="C470" s="57" t="s">
        <v>453</v>
      </c>
      <c r="D470" s="21"/>
      <c r="E470" s="101" t="s">
        <v>47</v>
      </c>
      <c r="F470" s="41">
        <f>F471</f>
        <v>1200.2</v>
      </c>
      <c r="G470" s="41">
        <f>G471</f>
        <v>1200.2</v>
      </c>
      <c r="H470" s="41">
        <f>H471</f>
        <v>1200.2</v>
      </c>
    </row>
    <row r="471" spans="1:8" s="20" customFormat="1" ht="19.5" customHeight="1" x14ac:dyDescent="0.25">
      <c r="A471" s="16" t="s">
        <v>106</v>
      </c>
      <c r="B471" s="16" t="s">
        <v>101</v>
      </c>
      <c r="C471" s="57" t="s">
        <v>453</v>
      </c>
      <c r="D471" s="21" t="s">
        <v>230</v>
      </c>
      <c r="E471" s="101" t="s">
        <v>229</v>
      </c>
      <c r="F471" s="41">
        <v>1200.2</v>
      </c>
      <c r="G471" s="41">
        <v>1200.2</v>
      </c>
      <c r="H471" s="41">
        <v>1200.2</v>
      </c>
    </row>
    <row r="472" spans="1:8" s="20" customFormat="1" ht="42" customHeight="1" x14ac:dyDescent="0.25">
      <c r="A472" s="16" t="s">
        <v>106</v>
      </c>
      <c r="B472" s="16" t="s">
        <v>101</v>
      </c>
      <c r="C472" s="57" t="s">
        <v>455</v>
      </c>
      <c r="D472" s="21"/>
      <c r="E472" s="101" t="s">
        <v>454</v>
      </c>
      <c r="F472" s="41">
        <f>SUM(F473:F474)</f>
        <v>2341.8000000000002</v>
      </c>
      <c r="G472" s="41">
        <f>SUM(G473:G474)</f>
        <v>2341.8000000000002</v>
      </c>
      <c r="H472" s="41">
        <f>SUM(H473:H474)</f>
        <v>2341.8000000000002</v>
      </c>
    </row>
    <row r="473" spans="1:8" s="20" customFormat="1" ht="15.75" customHeight="1" x14ac:dyDescent="0.25">
      <c r="A473" s="16" t="s">
        <v>106</v>
      </c>
      <c r="B473" s="16" t="s">
        <v>101</v>
      </c>
      <c r="C473" s="57" t="s">
        <v>455</v>
      </c>
      <c r="D473" s="21" t="s">
        <v>230</v>
      </c>
      <c r="E473" s="101" t="s">
        <v>229</v>
      </c>
      <c r="F473" s="179">
        <v>2141.8000000000002</v>
      </c>
      <c r="G473" s="179">
        <v>2141.8000000000002</v>
      </c>
      <c r="H473" s="179">
        <v>2141.8000000000002</v>
      </c>
    </row>
    <row r="474" spans="1:8" s="20" customFormat="1" ht="63.75" customHeight="1" x14ac:dyDescent="0.25">
      <c r="A474" s="16" t="s">
        <v>106</v>
      </c>
      <c r="B474" s="16" t="s">
        <v>106</v>
      </c>
      <c r="C474" s="57" t="s">
        <v>455</v>
      </c>
      <c r="D474" s="16" t="s">
        <v>13</v>
      </c>
      <c r="E474" s="101" t="s">
        <v>381</v>
      </c>
      <c r="F474" s="41">
        <v>200</v>
      </c>
      <c r="G474" s="41">
        <v>200</v>
      </c>
      <c r="H474" s="41">
        <v>200</v>
      </c>
    </row>
    <row r="475" spans="1:8" s="20" customFormat="1" ht="38.25" x14ac:dyDescent="0.25">
      <c r="A475" s="16" t="s">
        <v>106</v>
      </c>
      <c r="B475" s="16" t="s">
        <v>101</v>
      </c>
      <c r="C475" s="57" t="s">
        <v>635</v>
      </c>
      <c r="D475" s="21"/>
      <c r="E475" s="101" t="s">
        <v>136</v>
      </c>
      <c r="F475" s="41">
        <f>SUM(F476:F477)</f>
        <v>183.4</v>
      </c>
      <c r="G475" s="41">
        <f>SUM(G476:G477)</f>
        <v>183.4</v>
      </c>
      <c r="H475" s="41">
        <f>SUM(H476:H477)</f>
        <v>183.4</v>
      </c>
    </row>
    <row r="476" spans="1:8" s="20" customFormat="1" ht="25.5" x14ac:dyDescent="0.25">
      <c r="A476" s="16" t="s">
        <v>106</v>
      </c>
      <c r="B476" s="16" t="s">
        <v>101</v>
      </c>
      <c r="C476" s="57" t="s">
        <v>635</v>
      </c>
      <c r="D476" s="84" t="s">
        <v>66</v>
      </c>
      <c r="E476" s="55" t="s">
        <v>132</v>
      </c>
      <c r="F476" s="41">
        <v>88.5</v>
      </c>
      <c r="G476" s="41">
        <v>88.5</v>
      </c>
      <c r="H476" s="41">
        <v>88.5</v>
      </c>
    </row>
    <row r="477" spans="1:8" s="20" customFormat="1" ht="38.25" x14ac:dyDescent="0.25">
      <c r="A477" s="16" t="s">
        <v>106</v>
      </c>
      <c r="B477" s="16" t="s">
        <v>101</v>
      </c>
      <c r="C477" s="57" t="s">
        <v>635</v>
      </c>
      <c r="D477" s="84" t="s">
        <v>216</v>
      </c>
      <c r="E477" s="101" t="s">
        <v>217</v>
      </c>
      <c r="F477" s="41">
        <v>94.9</v>
      </c>
      <c r="G477" s="41">
        <v>94.9</v>
      </c>
      <c r="H477" s="41">
        <v>94.9</v>
      </c>
    </row>
    <row r="478" spans="1:8" s="20" customFormat="1" ht="24.75" customHeight="1" x14ac:dyDescent="0.25">
      <c r="A478" s="16" t="s">
        <v>106</v>
      </c>
      <c r="B478" s="16" t="s">
        <v>101</v>
      </c>
      <c r="C478" s="52" t="s">
        <v>473</v>
      </c>
      <c r="D478" s="84"/>
      <c r="E478" s="46" t="s">
        <v>472</v>
      </c>
      <c r="F478" s="110">
        <f>F479+F481+F483+F485+F487+F489+F491</f>
        <v>1196.2</v>
      </c>
      <c r="G478" s="110">
        <f t="shared" ref="G478:H478" si="93">G479+G481+G483+G485+G487+G489+G491</f>
        <v>1196.2</v>
      </c>
      <c r="H478" s="110">
        <f t="shared" si="93"/>
        <v>1196.2</v>
      </c>
    </row>
    <row r="479" spans="1:8" s="20" customFormat="1" ht="51.75" x14ac:dyDescent="0.25">
      <c r="A479" s="16" t="s">
        <v>106</v>
      </c>
      <c r="B479" s="16" t="s">
        <v>101</v>
      </c>
      <c r="C479" s="21" t="s">
        <v>636</v>
      </c>
      <c r="D479" s="16"/>
      <c r="E479" s="100" t="s">
        <v>475</v>
      </c>
      <c r="F479" s="102">
        <f>F480</f>
        <v>134.30000000000001</v>
      </c>
      <c r="G479" s="102">
        <f>G480</f>
        <v>134.30000000000001</v>
      </c>
      <c r="H479" s="102">
        <f>H480</f>
        <v>134.30000000000001</v>
      </c>
    </row>
    <row r="480" spans="1:8" s="20" customFormat="1" ht="15" x14ac:dyDescent="0.25">
      <c r="A480" s="16" t="s">
        <v>106</v>
      </c>
      <c r="B480" s="16" t="s">
        <v>101</v>
      </c>
      <c r="C480" s="21" t="s">
        <v>636</v>
      </c>
      <c r="D480" s="84" t="s">
        <v>371</v>
      </c>
      <c r="E480" s="101" t="s">
        <v>372</v>
      </c>
      <c r="F480" s="41">
        <v>134.30000000000001</v>
      </c>
      <c r="G480" s="41">
        <v>134.30000000000001</v>
      </c>
      <c r="H480" s="41">
        <v>134.30000000000001</v>
      </c>
    </row>
    <row r="481" spans="1:8" s="20" customFormat="1" ht="38.25" x14ac:dyDescent="0.25">
      <c r="A481" s="16" t="s">
        <v>106</v>
      </c>
      <c r="B481" s="16" t="s">
        <v>101</v>
      </c>
      <c r="C481" s="57" t="s">
        <v>637</v>
      </c>
      <c r="D481" s="16"/>
      <c r="E481" s="101" t="s">
        <v>51</v>
      </c>
      <c r="F481" s="41">
        <f>F482</f>
        <v>123.9</v>
      </c>
      <c r="G481" s="41">
        <f>G482</f>
        <v>123.9</v>
      </c>
      <c r="H481" s="41">
        <f>H482</f>
        <v>123.9</v>
      </c>
    </row>
    <row r="482" spans="1:8" s="20" customFormat="1" ht="38.25" x14ac:dyDescent="0.25">
      <c r="A482" s="16" t="s">
        <v>106</v>
      </c>
      <c r="B482" s="16" t="s">
        <v>101</v>
      </c>
      <c r="C482" s="57" t="s">
        <v>637</v>
      </c>
      <c r="D482" s="84" t="s">
        <v>216</v>
      </c>
      <c r="E482" s="101" t="s">
        <v>217</v>
      </c>
      <c r="F482" s="41">
        <v>123.9</v>
      </c>
      <c r="G482" s="41">
        <v>123.9</v>
      </c>
      <c r="H482" s="41">
        <v>123.9</v>
      </c>
    </row>
    <row r="483" spans="1:8" s="20" customFormat="1" ht="38.25" x14ac:dyDescent="0.25">
      <c r="A483" s="16" t="s">
        <v>106</v>
      </c>
      <c r="B483" s="16" t="s">
        <v>101</v>
      </c>
      <c r="C483" s="57" t="s">
        <v>634</v>
      </c>
      <c r="D483" s="16"/>
      <c r="E483" s="54" t="s">
        <v>574</v>
      </c>
      <c r="F483" s="97">
        <f>F484</f>
        <v>71.099999999999994</v>
      </c>
      <c r="G483" s="97">
        <f>G484</f>
        <v>71.099999999999994</v>
      </c>
      <c r="H483" s="97">
        <f>H484</f>
        <v>71.099999999999994</v>
      </c>
    </row>
    <row r="484" spans="1:8" s="20" customFormat="1" ht="15" x14ac:dyDescent="0.25">
      <c r="A484" s="16" t="s">
        <v>106</v>
      </c>
      <c r="B484" s="16" t="s">
        <v>101</v>
      </c>
      <c r="C484" s="57" t="s">
        <v>634</v>
      </c>
      <c r="D484" s="21" t="s">
        <v>230</v>
      </c>
      <c r="E484" s="101" t="s">
        <v>229</v>
      </c>
      <c r="F484" s="97">
        <v>71.099999999999994</v>
      </c>
      <c r="G484" s="97">
        <v>71.099999999999994</v>
      </c>
      <c r="H484" s="97">
        <v>71.099999999999994</v>
      </c>
    </row>
    <row r="485" spans="1:8" s="20" customFormat="1" ht="63.75" x14ac:dyDescent="0.25">
      <c r="A485" s="16" t="s">
        <v>106</v>
      </c>
      <c r="B485" s="16" t="s">
        <v>101</v>
      </c>
      <c r="C485" s="81">
        <v>140323020</v>
      </c>
      <c r="D485" s="83"/>
      <c r="E485" s="101" t="s">
        <v>135</v>
      </c>
      <c r="F485" s="41">
        <f>F486</f>
        <v>252.5</v>
      </c>
      <c r="G485" s="41">
        <f>G486</f>
        <v>252.5</v>
      </c>
      <c r="H485" s="41">
        <f>H486</f>
        <v>252.5</v>
      </c>
    </row>
    <row r="486" spans="1:8" s="20" customFormat="1" ht="38.25" x14ac:dyDescent="0.25">
      <c r="A486" s="16" t="s">
        <v>106</v>
      </c>
      <c r="B486" s="16" t="s">
        <v>101</v>
      </c>
      <c r="C486" s="81">
        <v>140323020</v>
      </c>
      <c r="D486" s="84" t="s">
        <v>216</v>
      </c>
      <c r="E486" s="101" t="s">
        <v>217</v>
      </c>
      <c r="F486" s="41">
        <f>112+140.5</f>
        <v>252.5</v>
      </c>
      <c r="G486" s="41">
        <f t="shared" ref="G486:H486" si="94">112+140.5</f>
        <v>252.5</v>
      </c>
      <c r="H486" s="41">
        <f t="shared" si="94"/>
        <v>252.5</v>
      </c>
    </row>
    <row r="487" spans="1:8" s="20" customFormat="1" ht="90" customHeight="1" x14ac:dyDescent="0.25">
      <c r="A487" s="16" t="s">
        <v>106</v>
      </c>
      <c r="B487" s="16" t="s">
        <v>101</v>
      </c>
      <c r="C487" s="81">
        <v>140323025</v>
      </c>
      <c r="D487" s="83"/>
      <c r="E487" s="101" t="s">
        <v>481</v>
      </c>
      <c r="F487" s="41">
        <f>F488</f>
        <v>322.3</v>
      </c>
      <c r="G487" s="41">
        <f>G488</f>
        <v>322.3</v>
      </c>
      <c r="H487" s="41">
        <f>H488</f>
        <v>322.3</v>
      </c>
    </row>
    <row r="488" spans="1:8" s="20" customFormat="1" ht="38.25" x14ac:dyDescent="0.25">
      <c r="A488" s="16" t="s">
        <v>106</v>
      </c>
      <c r="B488" s="16" t="s">
        <v>101</v>
      </c>
      <c r="C488" s="81">
        <v>140323025</v>
      </c>
      <c r="D488" s="84" t="s">
        <v>216</v>
      </c>
      <c r="E488" s="101" t="s">
        <v>217</v>
      </c>
      <c r="F488" s="41">
        <v>322.3</v>
      </c>
      <c r="G488" s="41">
        <v>322.3</v>
      </c>
      <c r="H488" s="41">
        <v>322.3</v>
      </c>
    </row>
    <row r="489" spans="1:8" s="20" customFormat="1" ht="63.75" x14ac:dyDescent="0.25">
      <c r="A489" s="16" t="s">
        <v>106</v>
      </c>
      <c r="B489" s="16" t="s">
        <v>101</v>
      </c>
      <c r="C489" s="81" t="s">
        <v>482</v>
      </c>
      <c r="D489" s="84"/>
      <c r="E489" s="101" t="s">
        <v>483</v>
      </c>
      <c r="F489" s="41">
        <f>F490</f>
        <v>90</v>
      </c>
      <c r="G489" s="41">
        <f>G490</f>
        <v>90</v>
      </c>
      <c r="H489" s="41">
        <f>H490</f>
        <v>90</v>
      </c>
    </row>
    <row r="490" spans="1:8" s="20" customFormat="1" ht="38.25" x14ac:dyDescent="0.25">
      <c r="A490" s="16" t="s">
        <v>106</v>
      </c>
      <c r="B490" s="16" t="s">
        <v>101</v>
      </c>
      <c r="C490" s="81" t="s">
        <v>482</v>
      </c>
      <c r="D490" s="84" t="s">
        <v>216</v>
      </c>
      <c r="E490" s="101" t="s">
        <v>217</v>
      </c>
      <c r="F490" s="41">
        <v>90</v>
      </c>
      <c r="G490" s="41">
        <v>90</v>
      </c>
      <c r="H490" s="41">
        <v>90</v>
      </c>
    </row>
    <row r="491" spans="1:8" s="36" customFormat="1" ht="38.25" x14ac:dyDescent="0.2">
      <c r="A491" s="16" t="s">
        <v>106</v>
      </c>
      <c r="B491" s="16" t="s">
        <v>101</v>
      </c>
      <c r="C491" s="81">
        <v>140311080</v>
      </c>
      <c r="D491" s="84"/>
      <c r="E491" s="101" t="s">
        <v>484</v>
      </c>
      <c r="F491" s="41">
        <f>F492</f>
        <v>202.1</v>
      </c>
      <c r="G491" s="41">
        <f>G492</f>
        <v>202.1</v>
      </c>
      <c r="H491" s="41">
        <f>H492</f>
        <v>202.1</v>
      </c>
    </row>
    <row r="492" spans="1:8" ht="38.25" x14ac:dyDescent="0.2">
      <c r="A492" s="16" t="s">
        <v>106</v>
      </c>
      <c r="B492" s="16" t="s">
        <v>101</v>
      </c>
      <c r="C492" s="81">
        <v>140311080</v>
      </c>
      <c r="D492" s="84" t="s">
        <v>216</v>
      </c>
      <c r="E492" s="101" t="s">
        <v>217</v>
      </c>
      <c r="F492" s="179">
        <v>202.1</v>
      </c>
      <c r="G492" s="179">
        <v>202.1</v>
      </c>
      <c r="H492" s="179">
        <v>202.1</v>
      </c>
    </row>
    <row r="493" spans="1:8" x14ac:dyDescent="0.2">
      <c r="A493" s="16" t="s">
        <v>106</v>
      </c>
      <c r="B493" s="16" t="s">
        <v>101</v>
      </c>
      <c r="C493" s="52" t="s">
        <v>78</v>
      </c>
      <c r="D493" s="16"/>
      <c r="E493" s="66" t="s">
        <v>48</v>
      </c>
      <c r="F493" s="96">
        <f>F494</f>
        <v>7571.7000000000007</v>
      </c>
      <c r="G493" s="96">
        <f>G494</f>
        <v>7571.7000000000007</v>
      </c>
      <c r="H493" s="96">
        <f>H494</f>
        <v>7571.7000000000007</v>
      </c>
    </row>
    <row r="494" spans="1:8" ht="63.75" x14ac:dyDescent="0.2">
      <c r="A494" s="16" t="s">
        <v>106</v>
      </c>
      <c r="B494" s="16" t="s">
        <v>101</v>
      </c>
      <c r="C494" s="81">
        <v>190022200</v>
      </c>
      <c r="D494" s="84"/>
      <c r="E494" s="101" t="s">
        <v>485</v>
      </c>
      <c r="F494" s="41">
        <f>SUM(F495:F496)</f>
        <v>7571.7000000000007</v>
      </c>
      <c r="G494" s="41">
        <f>SUM(G495:G496)</f>
        <v>7571.7000000000007</v>
      </c>
      <c r="H494" s="41">
        <f>SUM(H495:H496)</f>
        <v>7571.7000000000007</v>
      </c>
    </row>
    <row r="495" spans="1:8" ht="38.25" x14ac:dyDescent="0.2">
      <c r="A495" s="16" t="s">
        <v>106</v>
      </c>
      <c r="B495" s="16" t="s">
        <v>101</v>
      </c>
      <c r="C495" s="81">
        <v>190022200</v>
      </c>
      <c r="D495" s="16" t="s">
        <v>64</v>
      </c>
      <c r="E495" s="55" t="s">
        <v>65</v>
      </c>
      <c r="F495" s="41">
        <f>4887.2+592.5+1638.9</f>
        <v>7118.6</v>
      </c>
      <c r="G495" s="41">
        <f t="shared" ref="G495:H495" si="95">4887.2+592.5+1638.9</f>
        <v>7118.6</v>
      </c>
      <c r="H495" s="41">
        <f t="shared" si="95"/>
        <v>7118.6</v>
      </c>
    </row>
    <row r="496" spans="1:8" ht="38.25" x14ac:dyDescent="0.2">
      <c r="A496" s="16" t="s">
        <v>106</v>
      </c>
      <c r="B496" s="16" t="s">
        <v>101</v>
      </c>
      <c r="C496" s="81">
        <v>190022200</v>
      </c>
      <c r="D496" s="84" t="s">
        <v>216</v>
      </c>
      <c r="E496" s="101" t="s">
        <v>217</v>
      </c>
      <c r="F496" s="41">
        <f>453.1</f>
        <v>453.1</v>
      </c>
      <c r="G496" s="41">
        <f t="shared" ref="G496:H496" si="96">453.1</f>
        <v>453.1</v>
      </c>
      <c r="H496" s="41">
        <f t="shared" si="96"/>
        <v>453.1</v>
      </c>
    </row>
    <row r="497" spans="1:12" ht="15.75" x14ac:dyDescent="0.25">
      <c r="A497" s="4" t="s">
        <v>103</v>
      </c>
      <c r="B497" s="3"/>
      <c r="C497" s="3"/>
      <c r="D497" s="3"/>
      <c r="E497" s="49" t="s">
        <v>21</v>
      </c>
      <c r="F497" s="95">
        <f>F498+F525</f>
        <v>73592.100000000006</v>
      </c>
      <c r="G497" s="95">
        <f>G498+G525</f>
        <v>63537.000000000007</v>
      </c>
      <c r="H497" s="95">
        <f>H498+H525</f>
        <v>63537.000000000007</v>
      </c>
    </row>
    <row r="498" spans="1:12" s="37" customFormat="1" ht="14.25" x14ac:dyDescent="0.2">
      <c r="A498" s="35" t="s">
        <v>103</v>
      </c>
      <c r="B498" s="35" t="s">
        <v>90</v>
      </c>
      <c r="C498" s="35"/>
      <c r="D498" s="35"/>
      <c r="E498" s="45" t="s">
        <v>108</v>
      </c>
      <c r="F498" s="42">
        <f>F499+F520+F523</f>
        <v>69875.200000000012</v>
      </c>
      <c r="G498" s="42">
        <f t="shared" ref="G498:H498" si="97">G499+G520</f>
        <v>60386.600000000006</v>
      </c>
      <c r="H498" s="42">
        <f t="shared" si="97"/>
        <v>60386.600000000006</v>
      </c>
    </row>
    <row r="499" spans="1:12" s="37" customFormat="1" ht="90" x14ac:dyDescent="0.25">
      <c r="A499" s="16" t="s">
        <v>103</v>
      </c>
      <c r="B499" s="16" t="s">
        <v>90</v>
      </c>
      <c r="C499" s="73" t="s">
        <v>61</v>
      </c>
      <c r="D499" s="35"/>
      <c r="E499" s="53" t="s">
        <v>686</v>
      </c>
      <c r="F499" s="65">
        <f t="shared" ref="F499:H499" si="98">F500</f>
        <v>69825.200000000012</v>
      </c>
      <c r="G499" s="65">
        <f t="shared" si="98"/>
        <v>60386.600000000006</v>
      </c>
      <c r="H499" s="65">
        <f t="shared" si="98"/>
        <v>60386.600000000006</v>
      </c>
    </row>
    <row r="500" spans="1:12" s="37" customFormat="1" ht="25.5" x14ac:dyDescent="0.2">
      <c r="A500" s="16" t="s">
        <v>103</v>
      </c>
      <c r="B500" s="16" t="s">
        <v>90</v>
      </c>
      <c r="C500" s="21" t="s">
        <v>62</v>
      </c>
      <c r="D500" s="35"/>
      <c r="E500" s="48" t="s">
        <v>174</v>
      </c>
      <c r="F500" s="58">
        <f>F501+F504+F506+F509+F512+F514+F516+F518</f>
        <v>69825.200000000012</v>
      </c>
      <c r="G500" s="58">
        <f t="shared" ref="G500:H500" si="99">G501+G504+G506+G509+G512+G514+G516+G518</f>
        <v>60386.600000000006</v>
      </c>
      <c r="H500" s="58">
        <f t="shared" si="99"/>
        <v>60386.600000000006</v>
      </c>
    </row>
    <row r="501" spans="1:12" s="37" customFormat="1" ht="27" customHeight="1" x14ac:dyDescent="0.2">
      <c r="A501" s="16" t="s">
        <v>103</v>
      </c>
      <c r="B501" s="16" t="s">
        <v>90</v>
      </c>
      <c r="C501" s="74">
        <v>210122900</v>
      </c>
      <c r="D501" s="16"/>
      <c r="E501" s="232" t="s">
        <v>173</v>
      </c>
      <c r="F501" s="39">
        <f>F502+F503</f>
        <v>11347.900000000001</v>
      </c>
      <c r="G501" s="39">
        <f>G502+G503</f>
        <v>10293.400000000001</v>
      </c>
      <c r="H501" s="39">
        <f>H502+H503</f>
        <v>10293.400000000001</v>
      </c>
    </row>
    <row r="502" spans="1:12" s="37" customFormat="1" ht="25.5" x14ac:dyDescent="0.2">
      <c r="A502" s="16" t="s">
        <v>103</v>
      </c>
      <c r="B502" s="16" t="s">
        <v>90</v>
      </c>
      <c r="C502" s="74">
        <v>210122900</v>
      </c>
      <c r="D502" s="84" t="s">
        <v>66</v>
      </c>
      <c r="E502" s="55" t="s">
        <v>132</v>
      </c>
      <c r="F502" s="39">
        <f>5408.8-17.4</f>
        <v>5391.4000000000005</v>
      </c>
      <c r="G502" s="39">
        <f>5635.6-17.4</f>
        <v>5618.2000000000007</v>
      </c>
      <c r="H502" s="39">
        <f>5635.6-17.4</f>
        <v>5618.2000000000007</v>
      </c>
      <c r="J502" s="234"/>
    </row>
    <row r="503" spans="1:12" s="37" customFormat="1" ht="38.25" x14ac:dyDescent="0.2">
      <c r="A503" s="16" t="s">
        <v>103</v>
      </c>
      <c r="B503" s="16" t="s">
        <v>90</v>
      </c>
      <c r="C503" s="74">
        <v>210122900</v>
      </c>
      <c r="D503" s="84" t="s">
        <v>216</v>
      </c>
      <c r="E503" s="101" t="s">
        <v>217</v>
      </c>
      <c r="F503" s="39">
        <v>5956.5</v>
      </c>
      <c r="G503" s="39">
        <v>4675.2</v>
      </c>
      <c r="H503" s="39">
        <v>4675.2</v>
      </c>
    </row>
    <row r="504" spans="1:12" s="37" customFormat="1" ht="51" x14ac:dyDescent="0.2">
      <c r="A504" s="16" t="s">
        <v>103</v>
      </c>
      <c r="B504" s="16" t="s">
        <v>90</v>
      </c>
      <c r="C504" s="74">
        <v>210121100</v>
      </c>
      <c r="D504" s="16"/>
      <c r="E504" s="232" t="s">
        <v>175</v>
      </c>
      <c r="F504" s="39">
        <f>F505</f>
        <v>33926.800000000003</v>
      </c>
      <c r="G504" s="39">
        <f>G505</f>
        <v>26466.7</v>
      </c>
      <c r="H504" s="39">
        <f>H505</f>
        <v>26466.7</v>
      </c>
      <c r="J504" s="234"/>
      <c r="K504" s="234"/>
      <c r="L504" s="234"/>
    </row>
    <row r="505" spans="1:12" s="37" customFormat="1" ht="14.25" x14ac:dyDescent="0.2">
      <c r="A505" s="16" t="s">
        <v>103</v>
      </c>
      <c r="B505" s="16" t="s">
        <v>90</v>
      </c>
      <c r="C505" s="74">
        <v>210121100</v>
      </c>
      <c r="D505" s="21" t="s">
        <v>230</v>
      </c>
      <c r="E505" s="101" t="s">
        <v>229</v>
      </c>
      <c r="F505" s="148">
        <f>33945.3-18.5</f>
        <v>33926.800000000003</v>
      </c>
      <c r="G505" s="148">
        <f>26485.2-18.5</f>
        <v>26466.7</v>
      </c>
      <c r="H505" s="148">
        <f>26485.2-18.5</f>
        <v>26466.7</v>
      </c>
    </row>
    <row r="506" spans="1:12" s="37" customFormat="1" ht="51" x14ac:dyDescent="0.2">
      <c r="A506" s="16" t="s">
        <v>103</v>
      </c>
      <c r="B506" s="16" t="s">
        <v>90</v>
      </c>
      <c r="C506" s="74" t="s">
        <v>486</v>
      </c>
      <c r="D506" s="84"/>
      <c r="E506" s="101" t="s">
        <v>327</v>
      </c>
      <c r="F506" s="39">
        <f>SUM(F507:F508)</f>
        <v>235.9</v>
      </c>
      <c r="G506" s="39">
        <f>SUM(G507:G508)</f>
        <v>235.9</v>
      </c>
      <c r="H506" s="39">
        <f>SUM(H507:H508)</f>
        <v>235.9</v>
      </c>
      <c r="J506" s="234"/>
    </row>
    <row r="507" spans="1:12" s="37" customFormat="1" ht="25.5" x14ac:dyDescent="0.2">
      <c r="A507" s="16" t="s">
        <v>103</v>
      </c>
      <c r="B507" s="16" t="s">
        <v>90</v>
      </c>
      <c r="C507" s="74" t="s">
        <v>486</v>
      </c>
      <c r="D507" s="84" t="s">
        <v>66</v>
      </c>
      <c r="E507" s="55" t="s">
        <v>132</v>
      </c>
      <c r="F507" s="179">
        <f>50+17.4</f>
        <v>67.400000000000006</v>
      </c>
      <c r="G507" s="179">
        <f t="shared" ref="G507:H507" si="100">50+17.4</f>
        <v>67.400000000000006</v>
      </c>
      <c r="H507" s="179">
        <f t="shared" si="100"/>
        <v>67.400000000000006</v>
      </c>
    </row>
    <row r="508" spans="1:12" s="37" customFormat="1" ht="14.25" x14ac:dyDescent="0.2">
      <c r="A508" s="16" t="s">
        <v>103</v>
      </c>
      <c r="B508" s="16" t="s">
        <v>90</v>
      </c>
      <c r="C508" s="74" t="s">
        <v>486</v>
      </c>
      <c r="D508" s="21" t="s">
        <v>230</v>
      </c>
      <c r="E508" s="101" t="s">
        <v>229</v>
      </c>
      <c r="F508" s="39">
        <f>150+18.5</f>
        <v>168.5</v>
      </c>
      <c r="G508" s="39">
        <f t="shared" ref="G508:H508" si="101">150+18.5</f>
        <v>168.5</v>
      </c>
      <c r="H508" s="39">
        <f t="shared" si="101"/>
        <v>168.5</v>
      </c>
    </row>
    <row r="509" spans="1:12" s="37" customFormat="1" ht="51" x14ac:dyDescent="0.2">
      <c r="A509" s="16" t="s">
        <v>103</v>
      </c>
      <c r="B509" s="16" t="s">
        <v>90</v>
      </c>
      <c r="C509" s="74">
        <v>210110680</v>
      </c>
      <c r="D509" s="84"/>
      <c r="E509" s="101" t="s">
        <v>367</v>
      </c>
      <c r="F509" s="39">
        <f>SUM(F510:F511)</f>
        <v>23354.600000000002</v>
      </c>
      <c r="G509" s="39">
        <f t="shared" ref="G509:H509" si="102">SUM(G510:G511)</f>
        <v>23354.600000000002</v>
      </c>
      <c r="H509" s="39">
        <f t="shared" si="102"/>
        <v>23354.600000000002</v>
      </c>
      <c r="J509" s="234"/>
    </row>
    <row r="510" spans="1:12" s="37" customFormat="1" ht="25.5" x14ac:dyDescent="0.2">
      <c r="A510" s="16" t="s">
        <v>103</v>
      </c>
      <c r="B510" s="16" t="s">
        <v>90</v>
      </c>
      <c r="C510" s="74">
        <v>210110680</v>
      </c>
      <c r="D510" s="84" t="s">
        <v>66</v>
      </c>
      <c r="E510" s="55" t="s">
        <v>132</v>
      </c>
      <c r="F510" s="179">
        <v>6672.7</v>
      </c>
      <c r="G510" s="179">
        <v>6672.7</v>
      </c>
      <c r="H510" s="179">
        <v>6672.7</v>
      </c>
    </row>
    <row r="511" spans="1:12" s="37" customFormat="1" ht="14.25" x14ac:dyDescent="0.2">
      <c r="A511" s="16" t="s">
        <v>103</v>
      </c>
      <c r="B511" s="16" t="s">
        <v>90</v>
      </c>
      <c r="C511" s="74">
        <v>210110680</v>
      </c>
      <c r="D511" s="21" t="s">
        <v>230</v>
      </c>
      <c r="E511" s="101" t="s">
        <v>229</v>
      </c>
      <c r="F511" s="39">
        <v>16681.900000000001</v>
      </c>
      <c r="G511" s="39">
        <v>16681.900000000001</v>
      </c>
      <c r="H511" s="39">
        <v>16681.900000000001</v>
      </c>
    </row>
    <row r="512" spans="1:12" s="37" customFormat="1" ht="51" x14ac:dyDescent="0.2">
      <c r="A512" s="16" t="s">
        <v>103</v>
      </c>
      <c r="B512" s="16" t="s">
        <v>90</v>
      </c>
      <c r="C512" s="153" t="s">
        <v>489</v>
      </c>
      <c r="D512" s="84"/>
      <c r="E512" s="176" t="s">
        <v>382</v>
      </c>
      <c r="F512" s="39">
        <f>F513</f>
        <v>13</v>
      </c>
      <c r="G512" s="39">
        <f>G513</f>
        <v>35</v>
      </c>
      <c r="H512" s="39">
        <f>H513</f>
        <v>35</v>
      </c>
    </row>
    <row r="513" spans="1:8" s="37" customFormat="1" ht="14.25" x14ac:dyDescent="0.2">
      <c r="A513" s="16" t="s">
        <v>103</v>
      </c>
      <c r="B513" s="16" t="s">
        <v>90</v>
      </c>
      <c r="C513" s="153" t="s">
        <v>489</v>
      </c>
      <c r="D513" s="21" t="s">
        <v>230</v>
      </c>
      <c r="E513" s="101" t="s">
        <v>229</v>
      </c>
      <c r="F513" s="39">
        <v>13</v>
      </c>
      <c r="G513" s="39">
        <v>35</v>
      </c>
      <c r="H513" s="39">
        <v>35</v>
      </c>
    </row>
    <row r="514" spans="1:8" s="37" customFormat="1" ht="51" x14ac:dyDescent="0.2">
      <c r="A514" s="16" t="s">
        <v>103</v>
      </c>
      <c r="B514" s="16" t="s">
        <v>90</v>
      </c>
      <c r="C514" s="181" t="s">
        <v>491</v>
      </c>
      <c r="D514" s="21"/>
      <c r="E514" s="101" t="s">
        <v>490</v>
      </c>
      <c r="F514" s="39">
        <f>F515</f>
        <v>945</v>
      </c>
      <c r="G514" s="39">
        <f>G515</f>
        <v>0</v>
      </c>
      <c r="H514" s="39">
        <f>H515</f>
        <v>0</v>
      </c>
    </row>
    <row r="515" spans="1:8" s="37" customFormat="1" ht="14.25" x14ac:dyDescent="0.2">
      <c r="A515" s="16" t="s">
        <v>103</v>
      </c>
      <c r="B515" s="16" t="s">
        <v>90</v>
      </c>
      <c r="C515" s="181" t="s">
        <v>491</v>
      </c>
      <c r="D515" s="21" t="s">
        <v>230</v>
      </c>
      <c r="E515" s="101" t="s">
        <v>229</v>
      </c>
      <c r="F515" s="39">
        <v>945</v>
      </c>
      <c r="G515" s="39">
        <v>0</v>
      </c>
      <c r="H515" s="39">
        <v>0</v>
      </c>
    </row>
    <row r="516" spans="1:8" s="37" customFormat="1" ht="51" x14ac:dyDescent="0.2">
      <c r="A516" s="16" t="s">
        <v>103</v>
      </c>
      <c r="B516" s="16" t="s">
        <v>90</v>
      </c>
      <c r="C516" s="153" t="s">
        <v>770</v>
      </c>
      <c r="D516" s="84"/>
      <c r="E516" s="152" t="s">
        <v>771</v>
      </c>
      <c r="F516" s="39">
        <f>F517</f>
        <v>1</v>
      </c>
      <c r="G516" s="39">
        <f>G517</f>
        <v>0</v>
      </c>
      <c r="H516" s="39">
        <f>H517</f>
        <v>0</v>
      </c>
    </row>
    <row r="517" spans="1:8" s="37" customFormat="1" ht="14.25" x14ac:dyDescent="0.2">
      <c r="A517" s="16" t="s">
        <v>103</v>
      </c>
      <c r="B517" s="16" t="s">
        <v>90</v>
      </c>
      <c r="C517" s="153" t="s">
        <v>770</v>
      </c>
      <c r="D517" s="21" t="s">
        <v>230</v>
      </c>
      <c r="E517" s="101" t="s">
        <v>229</v>
      </c>
      <c r="F517" s="39">
        <v>1</v>
      </c>
      <c r="G517" s="39">
        <v>0</v>
      </c>
      <c r="H517" s="39">
        <v>0</v>
      </c>
    </row>
    <row r="518" spans="1:8" s="240" customFormat="1" ht="63.75" x14ac:dyDescent="0.2">
      <c r="A518" s="236" t="s">
        <v>103</v>
      </c>
      <c r="B518" s="236" t="s">
        <v>90</v>
      </c>
      <c r="C518" s="237" t="s">
        <v>495</v>
      </c>
      <c r="D518" s="238"/>
      <c r="E518" s="239" t="s">
        <v>494</v>
      </c>
      <c r="F518" s="39">
        <f>F519</f>
        <v>1</v>
      </c>
      <c r="G518" s="39">
        <f t="shared" ref="G518:H518" si="103">G519</f>
        <v>1</v>
      </c>
      <c r="H518" s="39">
        <f t="shared" si="103"/>
        <v>1</v>
      </c>
    </row>
    <row r="519" spans="1:8" s="37" customFormat="1" ht="14.25" x14ac:dyDescent="0.2">
      <c r="A519" s="16" t="s">
        <v>103</v>
      </c>
      <c r="B519" s="16" t="s">
        <v>90</v>
      </c>
      <c r="C519" s="181" t="s">
        <v>495</v>
      </c>
      <c r="D519" s="21" t="s">
        <v>230</v>
      </c>
      <c r="E519" s="101" t="s">
        <v>229</v>
      </c>
      <c r="F519" s="39">
        <v>1</v>
      </c>
      <c r="G519" s="39">
        <v>1</v>
      </c>
      <c r="H519" s="39">
        <v>1</v>
      </c>
    </row>
    <row r="520" spans="1:8" s="37" customFormat="1" ht="38.25" x14ac:dyDescent="0.2">
      <c r="A520" s="16" t="s">
        <v>103</v>
      </c>
      <c r="B520" s="16" t="s">
        <v>90</v>
      </c>
      <c r="C520" s="84" t="s">
        <v>26</v>
      </c>
      <c r="D520" s="84"/>
      <c r="E520" s="103" t="s">
        <v>40</v>
      </c>
      <c r="F520" s="41">
        <f>F521</f>
        <v>50</v>
      </c>
      <c r="G520" s="41">
        <f t="shared" ref="G520:H520" si="104">G521</f>
        <v>0</v>
      </c>
      <c r="H520" s="41">
        <f t="shared" si="104"/>
        <v>0</v>
      </c>
    </row>
    <row r="521" spans="1:8" s="37" customFormat="1" ht="51.75" customHeight="1" x14ac:dyDescent="0.2">
      <c r="A521" s="16" t="s">
        <v>103</v>
      </c>
      <c r="B521" s="16" t="s">
        <v>90</v>
      </c>
      <c r="C521" s="84" t="s">
        <v>682</v>
      </c>
      <c r="D521" s="16"/>
      <c r="E521" s="54" t="s">
        <v>684</v>
      </c>
      <c r="F521" s="41">
        <f>SUM(F522:F522)</f>
        <v>50</v>
      </c>
      <c r="G521" s="41">
        <f>SUM(G522:G522)</f>
        <v>0</v>
      </c>
      <c r="H521" s="41">
        <f>SUM(H522:H522)</f>
        <v>0</v>
      </c>
    </row>
    <row r="522" spans="1:8" s="37" customFormat="1" ht="14.25" x14ac:dyDescent="0.2">
      <c r="A522" s="16" t="s">
        <v>103</v>
      </c>
      <c r="B522" s="16" t="s">
        <v>90</v>
      </c>
      <c r="C522" s="84" t="s">
        <v>682</v>
      </c>
      <c r="D522" s="21" t="s">
        <v>230</v>
      </c>
      <c r="E522" s="101" t="s">
        <v>229</v>
      </c>
      <c r="F522" s="39">
        <v>50</v>
      </c>
      <c r="G522" s="39">
        <v>0</v>
      </c>
      <c r="H522" s="39">
        <v>0</v>
      </c>
    </row>
    <row r="523" spans="1:8" s="37" customFormat="1" ht="51" x14ac:dyDescent="0.2">
      <c r="A523" s="16" t="s">
        <v>103</v>
      </c>
      <c r="B523" s="16" t="s">
        <v>90</v>
      </c>
      <c r="C523" s="84" t="s">
        <v>681</v>
      </c>
      <c r="D523" s="21"/>
      <c r="E523" s="54" t="s">
        <v>680</v>
      </c>
      <c r="F523" s="39">
        <f>F524</f>
        <v>0</v>
      </c>
      <c r="G523" s="39">
        <f t="shared" ref="G523:H523" si="105">G524</f>
        <v>0</v>
      </c>
      <c r="H523" s="39">
        <f t="shared" si="105"/>
        <v>0</v>
      </c>
    </row>
    <row r="524" spans="1:8" s="37" customFormat="1" ht="38.25" x14ac:dyDescent="0.2">
      <c r="A524" s="16" t="s">
        <v>103</v>
      </c>
      <c r="B524" s="16" t="s">
        <v>90</v>
      </c>
      <c r="C524" s="84" t="s">
        <v>681</v>
      </c>
      <c r="D524" s="84" t="s">
        <v>216</v>
      </c>
      <c r="E524" s="101" t="s">
        <v>217</v>
      </c>
      <c r="F524" s="39"/>
      <c r="G524" s="39"/>
      <c r="H524" s="39"/>
    </row>
    <row r="525" spans="1:8" ht="25.5" x14ac:dyDescent="0.2">
      <c r="A525" s="35" t="s">
        <v>103</v>
      </c>
      <c r="B525" s="35" t="s">
        <v>96</v>
      </c>
      <c r="C525" s="35"/>
      <c r="D525" s="35"/>
      <c r="E525" s="46" t="s">
        <v>7</v>
      </c>
      <c r="F525" s="42">
        <f>F526+F535</f>
        <v>3716.9</v>
      </c>
      <c r="G525" s="42">
        <f t="shared" ref="G525:H525" si="106">G526+G535</f>
        <v>3150.4</v>
      </c>
      <c r="H525" s="42">
        <f t="shared" si="106"/>
        <v>3150.4</v>
      </c>
    </row>
    <row r="526" spans="1:8" ht="90" x14ac:dyDescent="0.25">
      <c r="A526" s="5" t="s">
        <v>103</v>
      </c>
      <c r="B526" s="5" t="s">
        <v>96</v>
      </c>
      <c r="C526" s="73" t="s">
        <v>61</v>
      </c>
      <c r="D526" s="35"/>
      <c r="E526" s="53" t="s">
        <v>686</v>
      </c>
      <c r="F526" s="65">
        <f>F527+F531</f>
        <v>3476.9</v>
      </c>
      <c r="G526" s="65">
        <f t="shared" ref="G526:H526" si="107">G527+G531</f>
        <v>3150.4</v>
      </c>
      <c r="H526" s="65">
        <f t="shared" si="107"/>
        <v>3150.4</v>
      </c>
    </row>
    <row r="527" spans="1:8" ht="25.5" x14ac:dyDescent="0.2">
      <c r="A527" s="16" t="s">
        <v>103</v>
      </c>
      <c r="B527" s="16" t="s">
        <v>96</v>
      </c>
      <c r="C527" s="21" t="s">
        <v>62</v>
      </c>
      <c r="D527" s="35"/>
      <c r="E527" s="48" t="s">
        <v>174</v>
      </c>
      <c r="F527" s="42">
        <f>F528</f>
        <v>374</v>
      </c>
      <c r="G527" s="42">
        <f t="shared" ref="G527:H527" si="108">G528</f>
        <v>300</v>
      </c>
      <c r="H527" s="42">
        <f t="shared" si="108"/>
        <v>300</v>
      </c>
    </row>
    <row r="528" spans="1:8" ht="38.25" x14ac:dyDescent="0.2">
      <c r="A528" s="16" t="s">
        <v>103</v>
      </c>
      <c r="B528" s="16" t="s">
        <v>96</v>
      </c>
      <c r="C528" s="21" t="s">
        <v>496</v>
      </c>
      <c r="D528" s="35"/>
      <c r="E528" s="105" t="s">
        <v>263</v>
      </c>
      <c r="F528" s="41">
        <f t="shared" ref="F528:H529" si="109">F529</f>
        <v>374</v>
      </c>
      <c r="G528" s="41">
        <f t="shared" si="109"/>
        <v>300</v>
      </c>
      <c r="H528" s="41">
        <f t="shared" si="109"/>
        <v>300</v>
      </c>
    </row>
    <row r="529" spans="1:8" ht="51" x14ac:dyDescent="0.2">
      <c r="A529" s="16" t="s">
        <v>103</v>
      </c>
      <c r="B529" s="16" t="s">
        <v>96</v>
      </c>
      <c r="C529" s="21" t="s">
        <v>497</v>
      </c>
      <c r="D529" s="16"/>
      <c r="E529" s="101" t="s">
        <v>177</v>
      </c>
      <c r="F529" s="41">
        <f t="shared" si="109"/>
        <v>374</v>
      </c>
      <c r="G529" s="41">
        <f t="shared" si="109"/>
        <v>300</v>
      </c>
      <c r="H529" s="41">
        <f t="shared" si="109"/>
        <v>300</v>
      </c>
    </row>
    <row r="530" spans="1:8" ht="38.25" x14ac:dyDescent="0.2">
      <c r="A530" s="16" t="s">
        <v>103</v>
      </c>
      <c r="B530" s="16" t="s">
        <v>96</v>
      </c>
      <c r="C530" s="21" t="s">
        <v>497</v>
      </c>
      <c r="D530" s="84" t="s">
        <v>216</v>
      </c>
      <c r="E530" s="101" t="s">
        <v>217</v>
      </c>
      <c r="F530" s="41">
        <v>374</v>
      </c>
      <c r="G530" s="41">
        <v>300</v>
      </c>
      <c r="H530" s="41">
        <v>300</v>
      </c>
    </row>
    <row r="531" spans="1:8" x14ac:dyDescent="0.2">
      <c r="A531" s="16" t="s">
        <v>103</v>
      </c>
      <c r="B531" s="16" t="s">
        <v>96</v>
      </c>
      <c r="C531" s="52" t="s">
        <v>33</v>
      </c>
      <c r="D531" s="21"/>
      <c r="E531" s="66" t="s">
        <v>48</v>
      </c>
      <c r="F531" s="58">
        <f>F532</f>
        <v>3102.9</v>
      </c>
      <c r="G531" s="58">
        <f>G532</f>
        <v>2850.4</v>
      </c>
      <c r="H531" s="58">
        <f>H532</f>
        <v>2850.4</v>
      </c>
    </row>
    <row r="532" spans="1:8" ht="65.25" customHeight="1" x14ac:dyDescent="0.2">
      <c r="A532" s="16" t="s">
        <v>103</v>
      </c>
      <c r="B532" s="16" t="s">
        <v>96</v>
      </c>
      <c r="C532" s="81">
        <v>290022200</v>
      </c>
      <c r="D532" s="21"/>
      <c r="E532" s="101" t="s">
        <v>269</v>
      </c>
      <c r="F532" s="97">
        <f>SUM(F533:F534)</f>
        <v>3102.9</v>
      </c>
      <c r="G532" s="97">
        <f>SUM(G533:G534)</f>
        <v>2850.4</v>
      </c>
      <c r="H532" s="97">
        <f>SUM(H533:H534)</f>
        <v>2850.4</v>
      </c>
    </row>
    <row r="533" spans="1:8" ht="38.25" x14ac:dyDescent="0.2">
      <c r="A533" s="16" t="s">
        <v>103</v>
      </c>
      <c r="B533" s="16" t="s">
        <v>96</v>
      </c>
      <c r="C533" s="81">
        <v>290022200</v>
      </c>
      <c r="D533" s="16" t="s">
        <v>64</v>
      </c>
      <c r="E533" s="55" t="s">
        <v>65</v>
      </c>
      <c r="F533" s="97">
        <v>3035.4</v>
      </c>
      <c r="G533" s="97">
        <v>2788.9</v>
      </c>
      <c r="H533" s="97">
        <v>2788.9</v>
      </c>
    </row>
    <row r="534" spans="1:8" ht="38.25" x14ac:dyDescent="0.2">
      <c r="A534" s="16" t="s">
        <v>103</v>
      </c>
      <c r="B534" s="16" t="s">
        <v>96</v>
      </c>
      <c r="C534" s="81">
        <v>290022200</v>
      </c>
      <c r="D534" s="84" t="s">
        <v>216</v>
      </c>
      <c r="E534" s="101" t="s">
        <v>217</v>
      </c>
      <c r="F534" s="41">
        <v>67.5</v>
      </c>
      <c r="G534" s="41">
        <v>61.5</v>
      </c>
      <c r="H534" s="41">
        <v>61.5</v>
      </c>
    </row>
    <row r="535" spans="1:8" ht="38.25" x14ac:dyDescent="0.2">
      <c r="A535" s="16" t="s">
        <v>103</v>
      </c>
      <c r="B535" s="16" t="s">
        <v>96</v>
      </c>
      <c r="C535" s="84" t="s">
        <v>26</v>
      </c>
      <c r="D535" s="84"/>
      <c r="E535" s="103" t="s">
        <v>40</v>
      </c>
      <c r="F535" s="41">
        <f>F536</f>
        <v>240</v>
      </c>
      <c r="G535" s="41">
        <f t="shared" ref="G535:H536" si="110">G536</f>
        <v>0</v>
      </c>
      <c r="H535" s="41">
        <f t="shared" si="110"/>
        <v>0</v>
      </c>
    </row>
    <row r="536" spans="1:8" ht="51" x14ac:dyDescent="0.2">
      <c r="A536" s="16" t="s">
        <v>103</v>
      </c>
      <c r="B536" s="16" t="s">
        <v>96</v>
      </c>
      <c r="C536" s="84" t="s">
        <v>681</v>
      </c>
      <c r="D536" s="21"/>
      <c r="E536" s="54" t="s">
        <v>680</v>
      </c>
      <c r="F536" s="39">
        <f>F537</f>
        <v>240</v>
      </c>
      <c r="G536" s="39">
        <f t="shared" si="110"/>
        <v>0</v>
      </c>
      <c r="H536" s="39">
        <f t="shared" si="110"/>
        <v>0</v>
      </c>
    </row>
    <row r="537" spans="1:8" ht="38.25" x14ac:dyDescent="0.2">
      <c r="A537" s="16" t="s">
        <v>103</v>
      </c>
      <c r="B537" s="16" t="s">
        <v>96</v>
      </c>
      <c r="C537" s="84" t="s">
        <v>681</v>
      </c>
      <c r="D537" s="84" t="s">
        <v>216</v>
      </c>
      <c r="E537" s="101" t="s">
        <v>217</v>
      </c>
      <c r="F537" s="39">
        <v>240</v>
      </c>
      <c r="G537" s="39">
        <v>0</v>
      </c>
      <c r="H537" s="39">
        <v>0</v>
      </c>
    </row>
    <row r="538" spans="1:8" ht="15.75" x14ac:dyDescent="0.25">
      <c r="A538" s="4" t="s">
        <v>112</v>
      </c>
      <c r="B538" s="3"/>
      <c r="C538" s="3"/>
      <c r="D538" s="3"/>
      <c r="E538" s="49" t="s">
        <v>113</v>
      </c>
      <c r="F538" s="99">
        <f>F539+F544+F553</f>
        <v>42406.5</v>
      </c>
      <c r="G538" s="99">
        <f t="shared" ref="G538:H538" si="111">G539+G544+G553</f>
        <v>24743.5</v>
      </c>
      <c r="H538" s="99">
        <f t="shared" si="111"/>
        <v>28190.6</v>
      </c>
    </row>
    <row r="539" spans="1:8" s="37" customFormat="1" ht="14.25" x14ac:dyDescent="0.2">
      <c r="A539" s="35" t="s">
        <v>112</v>
      </c>
      <c r="B539" s="35" t="s">
        <v>90</v>
      </c>
      <c r="C539" s="35"/>
      <c r="D539" s="35"/>
      <c r="E539" s="45" t="s">
        <v>114</v>
      </c>
      <c r="F539" s="42">
        <f t="shared" ref="F539:H542" si="112">F540</f>
        <v>1585.3</v>
      </c>
      <c r="G539" s="42">
        <f t="shared" si="112"/>
        <v>1585.3</v>
      </c>
      <c r="H539" s="42">
        <f t="shared" si="112"/>
        <v>1585.3</v>
      </c>
    </row>
    <row r="540" spans="1:8" ht="90" x14ac:dyDescent="0.25">
      <c r="A540" s="5" t="s">
        <v>112</v>
      </c>
      <c r="B540" s="5" t="s">
        <v>90</v>
      </c>
      <c r="C540" s="73" t="s">
        <v>37</v>
      </c>
      <c r="D540" s="3"/>
      <c r="E540" s="212" t="s">
        <v>699</v>
      </c>
      <c r="F540" s="99">
        <f t="shared" si="112"/>
        <v>1585.3</v>
      </c>
      <c r="G540" s="99">
        <f t="shared" si="112"/>
        <v>1585.3</v>
      </c>
      <c r="H540" s="99">
        <f t="shared" si="112"/>
        <v>1585.3</v>
      </c>
    </row>
    <row r="541" spans="1:8" ht="26.25" x14ac:dyDescent="0.25">
      <c r="A541" s="16" t="s">
        <v>112</v>
      </c>
      <c r="B541" s="16" t="s">
        <v>90</v>
      </c>
      <c r="C541" s="52" t="s">
        <v>39</v>
      </c>
      <c r="D541" s="3"/>
      <c r="E541" s="46" t="s">
        <v>82</v>
      </c>
      <c r="F541" s="96">
        <f t="shared" si="112"/>
        <v>1585.3</v>
      </c>
      <c r="G541" s="96">
        <f t="shared" si="112"/>
        <v>1585.3</v>
      </c>
      <c r="H541" s="96">
        <f t="shared" si="112"/>
        <v>1585.3</v>
      </c>
    </row>
    <row r="542" spans="1:8" ht="26.25" x14ac:dyDescent="0.25">
      <c r="A542" s="16" t="s">
        <v>112</v>
      </c>
      <c r="B542" s="16" t="s">
        <v>90</v>
      </c>
      <c r="C542" s="80">
        <v>1320225100</v>
      </c>
      <c r="D542" s="3"/>
      <c r="E542" s="184" t="s">
        <v>378</v>
      </c>
      <c r="F542" s="41">
        <f t="shared" si="112"/>
        <v>1585.3</v>
      </c>
      <c r="G542" s="41">
        <f t="shared" si="112"/>
        <v>1585.3</v>
      </c>
      <c r="H542" s="41">
        <f t="shared" si="112"/>
        <v>1585.3</v>
      </c>
    </row>
    <row r="543" spans="1:8" ht="25.5" x14ac:dyDescent="0.2">
      <c r="A543" s="16" t="s">
        <v>112</v>
      </c>
      <c r="B543" s="16" t="s">
        <v>90</v>
      </c>
      <c r="C543" s="80">
        <v>1320225100</v>
      </c>
      <c r="D543" s="84" t="s">
        <v>287</v>
      </c>
      <c r="E543" s="101" t="s">
        <v>288</v>
      </c>
      <c r="F543" s="39">
        <v>1585.3</v>
      </c>
      <c r="G543" s="39">
        <v>1585.3</v>
      </c>
      <c r="H543" s="39">
        <v>1585.3</v>
      </c>
    </row>
    <row r="544" spans="1:8" s="37" customFormat="1" ht="14.25" x14ac:dyDescent="0.2">
      <c r="A544" s="35" t="s">
        <v>112</v>
      </c>
      <c r="B544" s="35" t="s">
        <v>95</v>
      </c>
      <c r="C544" s="35"/>
      <c r="D544" s="35"/>
      <c r="E544" s="45" t="s">
        <v>118</v>
      </c>
      <c r="F544" s="42">
        <f>F545+F549</f>
        <v>1840</v>
      </c>
      <c r="G544" s="42">
        <f t="shared" ref="G544:H544" si="113">G545+G549</f>
        <v>1790</v>
      </c>
      <c r="H544" s="42">
        <f t="shared" si="113"/>
        <v>1790</v>
      </c>
    </row>
    <row r="545" spans="1:8" s="37" customFormat="1" ht="77.25" x14ac:dyDescent="0.25">
      <c r="A545" s="5" t="s">
        <v>112</v>
      </c>
      <c r="B545" s="5" t="s">
        <v>95</v>
      </c>
      <c r="C545" s="21" t="s">
        <v>75</v>
      </c>
      <c r="D545" s="35"/>
      <c r="E545" s="64" t="s">
        <v>685</v>
      </c>
      <c r="F545" s="65">
        <f t="shared" ref="F545:H546" si="114">F546</f>
        <v>1152</v>
      </c>
      <c r="G545" s="65">
        <f t="shared" si="114"/>
        <v>1152</v>
      </c>
      <c r="H545" s="65">
        <f t="shared" si="114"/>
        <v>1152</v>
      </c>
    </row>
    <row r="546" spans="1:8" s="37" customFormat="1" ht="27" customHeight="1" x14ac:dyDescent="0.2">
      <c r="A546" s="16" t="s">
        <v>112</v>
      </c>
      <c r="B546" s="16" t="s">
        <v>95</v>
      </c>
      <c r="C546" s="52" t="s">
        <v>473</v>
      </c>
      <c r="D546" s="84"/>
      <c r="E546" s="46" t="s">
        <v>472</v>
      </c>
      <c r="F546" s="58">
        <f t="shared" si="114"/>
        <v>1152</v>
      </c>
      <c r="G546" s="58">
        <f t="shared" si="114"/>
        <v>1152</v>
      </c>
      <c r="H546" s="58">
        <f t="shared" si="114"/>
        <v>1152</v>
      </c>
    </row>
    <row r="547" spans="1:8" s="37" customFormat="1" ht="103.5" customHeight="1" x14ac:dyDescent="0.2">
      <c r="A547" s="16" t="s">
        <v>112</v>
      </c>
      <c r="B547" s="16" t="s">
        <v>95</v>
      </c>
      <c r="C547" s="81">
        <v>140210560</v>
      </c>
      <c r="D547" s="84"/>
      <c r="E547" s="101" t="s">
        <v>185</v>
      </c>
      <c r="F547" s="41">
        <f>F548</f>
        <v>1152</v>
      </c>
      <c r="G547" s="41">
        <f>G548</f>
        <v>1152</v>
      </c>
      <c r="H547" s="41">
        <f>H548</f>
        <v>1152</v>
      </c>
    </row>
    <row r="548" spans="1:8" s="37" customFormat="1" ht="25.5" x14ac:dyDescent="0.2">
      <c r="A548" s="16" t="s">
        <v>112</v>
      </c>
      <c r="B548" s="16" t="s">
        <v>95</v>
      </c>
      <c r="C548" s="81">
        <v>140210560</v>
      </c>
      <c r="D548" s="83" t="s">
        <v>287</v>
      </c>
      <c r="E548" s="101" t="s">
        <v>288</v>
      </c>
      <c r="F548" s="179">
        <v>1152</v>
      </c>
      <c r="G548" s="179">
        <v>1152</v>
      </c>
      <c r="H548" s="179">
        <v>1152</v>
      </c>
    </row>
    <row r="549" spans="1:8" s="37" customFormat="1" ht="90" x14ac:dyDescent="0.25">
      <c r="A549" s="5" t="s">
        <v>112</v>
      </c>
      <c r="B549" s="5" t="s">
        <v>95</v>
      </c>
      <c r="C549" s="73" t="s">
        <v>37</v>
      </c>
      <c r="D549" s="3"/>
      <c r="E549" s="212" t="s">
        <v>699</v>
      </c>
      <c r="F549" s="59">
        <f t="shared" ref="F549:H550" si="115">F550</f>
        <v>688</v>
      </c>
      <c r="G549" s="59">
        <f t="shared" si="115"/>
        <v>638</v>
      </c>
      <c r="H549" s="59">
        <f t="shared" si="115"/>
        <v>638</v>
      </c>
    </row>
    <row r="550" spans="1:8" s="37" customFormat="1" ht="25.5" x14ac:dyDescent="0.2">
      <c r="A550" s="47" t="s">
        <v>112</v>
      </c>
      <c r="B550" s="47" t="s">
        <v>95</v>
      </c>
      <c r="C550" s="52" t="s">
        <v>39</v>
      </c>
      <c r="D550" s="16"/>
      <c r="E550" s="46" t="s">
        <v>82</v>
      </c>
      <c r="F550" s="96">
        <f>F551</f>
        <v>688</v>
      </c>
      <c r="G550" s="96">
        <f t="shared" si="115"/>
        <v>638</v>
      </c>
      <c r="H550" s="96">
        <f t="shared" si="115"/>
        <v>638</v>
      </c>
    </row>
    <row r="551" spans="1:8" s="37" customFormat="1" ht="63.75" x14ac:dyDescent="0.2">
      <c r="A551" s="16" t="s">
        <v>112</v>
      </c>
      <c r="B551" s="16" t="s">
        <v>95</v>
      </c>
      <c r="C551" s="80">
        <v>1320127100</v>
      </c>
      <c r="D551" s="16"/>
      <c r="E551" s="101" t="s">
        <v>3</v>
      </c>
      <c r="F551" s="41">
        <f t="shared" ref="F551:H551" si="116">F552</f>
        <v>688</v>
      </c>
      <c r="G551" s="41">
        <f t="shared" si="116"/>
        <v>638</v>
      </c>
      <c r="H551" s="41">
        <f t="shared" si="116"/>
        <v>638</v>
      </c>
    </row>
    <row r="552" spans="1:8" s="37" customFormat="1" ht="76.5" x14ac:dyDescent="0.2">
      <c r="A552" s="16" t="s">
        <v>112</v>
      </c>
      <c r="B552" s="16" t="s">
        <v>95</v>
      </c>
      <c r="C552" s="80">
        <v>1320127100</v>
      </c>
      <c r="D552" s="16" t="s">
        <v>20</v>
      </c>
      <c r="E552" s="103" t="s">
        <v>376</v>
      </c>
      <c r="F552" s="41">
        <v>688</v>
      </c>
      <c r="G552" s="41">
        <v>638</v>
      </c>
      <c r="H552" s="41">
        <v>638</v>
      </c>
    </row>
    <row r="553" spans="1:8" ht="14.25" x14ac:dyDescent="0.2">
      <c r="A553" s="35" t="s">
        <v>112</v>
      </c>
      <c r="B553" s="35" t="s">
        <v>96</v>
      </c>
      <c r="C553" s="35"/>
      <c r="D553" s="38"/>
      <c r="E553" s="50" t="s">
        <v>14</v>
      </c>
      <c r="F553" s="42">
        <f t="shared" ref="F553:G553" si="117">F554+F559</f>
        <v>38981.199999999997</v>
      </c>
      <c r="G553" s="42">
        <f t="shared" si="117"/>
        <v>21368.2</v>
      </c>
      <c r="H553" s="42">
        <f t="shared" ref="H553" si="118">H554+H559</f>
        <v>24815.3</v>
      </c>
    </row>
    <row r="554" spans="1:8" ht="76.5" x14ac:dyDescent="0.2">
      <c r="A554" s="16" t="s">
        <v>112</v>
      </c>
      <c r="B554" s="16" t="s">
        <v>96</v>
      </c>
      <c r="C554" s="21" t="s">
        <v>75</v>
      </c>
      <c r="D554" s="35"/>
      <c r="E554" s="64" t="s">
        <v>685</v>
      </c>
      <c r="F554" s="99">
        <f t="shared" ref="F554:H555" si="119">F555</f>
        <v>13068.1</v>
      </c>
      <c r="G554" s="99">
        <f t="shared" si="119"/>
        <v>13068.1</v>
      </c>
      <c r="H554" s="99">
        <f t="shared" si="119"/>
        <v>13068.1</v>
      </c>
    </row>
    <row r="555" spans="1:8" ht="25.5" x14ac:dyDescent="0.2">
      <c r="A555" s="16" t="s">
        <v>112</v>
      </c>
      <c r="B555" s="16" t="s">
        <v>96</v>
      </c>
      <c r="C555" s="52" t="s">
        <v>76</v>
      </c>
      <c r="D555" s="35"/>
      <c r="E555" s="46" t="s">
        <v>431</v>
      </c>
      <c r="F555" s="96">
        <f t="shared" si="119"/>
        <v>13068.1</v>
      </c>
      <c r="G555" s="96">
        <f t="shared" si="119"/>
        <v>13068.1</v>
      </c>
      <c r="H555" s="96">
        <f t="shared" si="119"/>
        <v>13068.1</v>
      </c>
    </row>
    <row r="556" spans="1:8" ht="76.5" x14ac:dyDescent="0.2">
      <c r="A556" s="16" t="s">
        <v>112</v>
      </c>
      <c r="B556" s="16" t="s">
        <v>96</v>
      </c>
      <c r="C556" s="57" t="s">
        <v>430</v>
      </c>
      <c r="D556" s="21"/>
      <c r="E556" s="101" t="s">
        <v>429</v>
      </c>
      <c r="F556" s="97">
        <f>F557+F558</f>
        <v>13068.1</v>
      </c>
      <c r="G556" s="97">
        <f>G557+G558</f>
        <v>13068.1</v>
      </c>
      <c r="H556" s="97">
        <f>H557+H558</f>
        <v>13068.1</v>
      </c>
    </row>
    <row r="557" spans="1:8" ht="38.25" x14ac:dyDescent="0.2">
      <c r="A557" s="16" t="s">
        <v>112</v>
      </c>
      <c r="B557" s="16" t="s">
        <v>96</v>
      </c>
      <c r="C557" s="57" t="s">
        <v>430</v>
      </c>
      <c r="D557" s="84" t="s">
        <v>216</v>
      </c>
      <c r="E557" s="101" t="s">
        <v>217</v>
      </c>
      <c r="F557" s="97">
        <v>330</v>
      </c>
      <c r="G557" s="97">
        <v>330</v>
      </c>
      <c r="H557" s="97">
        <v>330</v>
      </c>
    </row>
    <row r="558" spans="1:8" ht="38.25" x14ac:dyDescent="0.2">
      <c r="A558" s="16" t="s">
        <v>112</v>
      </c>
      <c r="B558" s="16" t="s">
        <v>96</v>
      </c>
      <c r="C558" s="57" t="s">
        <v>430</v>
      </c>
      <c r="D558" s="84" t="s">
        <v>268</v>
      </c>
      <c r="E558" s="101" t="s">
        <v>257</v>
      </c>
      <c r="F558" s="97">
        <v>12738.1</v>
      </c>
      <c r="G558" s="97">
        <v>12738.1</v>
      </c>
      <c r="H558" s="97">
        <v>12738.1</v>
      </c>
    </row>
    <row r="559" spans="1:8" ht="90" x14ac:dyDescent="0.25">
      <c r="A559" s="5" t="s">
        <v>112</v>
      </c>
      <c r="B559" s="5" t="s">
        <v>96</v>
      </c>
      <c r="C559" s="73" t="s">
        <v>37</v>
      </c>
      <c r="D559" s="3"/>
      <c r="E559" s="212" t="s">
        <v>699</v>
      </c>
      <c r="F559" s="59">
        <f t="shared" ref="F559:H559" si="120">F560</f>
        <v>25913.1</v>
      </c>
      <c r="G559" s="59">
        <f t="shared" si="120"/>
        <v>8300.1</v>
      </c>
      <c r="H559" s="59">
        <f t="shared" si="120"/>
        <v>11747.199999999999</v>
      </c>
    </row>
    <row r="560" spans="1:8" ht="25.5" x14ac:dyDescent="0.2">
      <c r="A560" s="47" t="s">
        <v>112</v>
      </c>
      <c r="B560" s="47" t="s">
        <v>96</v>
      </c>
      <c r="C560" s="52" t="s">
        <v>38</v>
      </c>
      <c r="D560" s="35"/>
      <c r="E560" s="46" t="s">
        <v>85</v>
      </c>
      <c r="F560" s="96">
        <f>F561+F563+F565+F567</f>
        <v>25913.1</v>
      </c>
      <c r="G560" s="96">
        <f t="shared" ref="G560:H560" si="121">G561+G563+G565+G567</f>
        <v>8300.1</v>
      </c>
      <c r="H560" s="96">
        <f t="shared" si="121"/>
        <v>11747.199999999999</v>
      </c>
    </row>
    <row r="561" spans="1:8" ht="39" x14ac:dyDescent="0.25">
      <c r="A561" s="16" t="s">
        <v>112</v>
      </c>
      <c r="B561" s="16" t="s">
        <v>96</v>
      </c>
      <c r="C561" s="21" t="s">
        <v>316</v>
      </c>
      <c r="D561" s="3"/>
      <c r="E561" s="194" t="s">
        <v>206</v>
      </c>
      <c r="F561" s="41">
        <f t="shared" ref="F561:H561" si="122">F562</f>
        <v>686.2</v>
      </c>
      <c r="G561" s="41">
        <f t="shared" si="122"/>
        <v>686.2</v>
      </c>
      <c r="H561" s="41">
        <f t="shared" si="122"/>
        <v>857.8</v>
      </c>
    </row>
    <row r="562" spans="1:8" x14ac:dyDescent="0.2">
      <c r="A562" s="16" t="s">
        <v>112</v>
      </c>
      <c r="B562" s="16" t="s">
        <v>96</v>
      </c>
      <c r="C562" s="21" t="s">
        <v>316</v>
      </c>
      <c r="D562" s="84" t="s">
        <v>256</v>
      </c>
      <c r="E562" s="106" t="s">
        <v>255</v>
      </c>
      <c r="F562" s="41">
        <v>686.2</v>
      </c>
      <c r="G562" s="41">
        <v>686.2</v>
      </c>
      <c r="H562" s="41">
        <v>857.8</v>
      </c>
    </row>
    <row r="563" spans="1:8" ht="51" x14ac:dyDescent="0.2">
      <c r="A563" s="16" t="s">
        <v>112</v>
      </c>
      <c r="B563" s="16" t="s">
        <v>96</v>
      </c>
      <c r="C563" s="80">
        <v>1310210820</v>
      </c>
      <c r="D563" s="16"/>
      <c r="E563" s="101" t="s">
        <v>170</v>
      </c>
      <c r="F563" s="39">
        <f>F564</f>
        <v>4803.6000000000004</v>
      </c>
      <c r="G563" s="39">
        <f>G564</f>
        <v>0</v>
      </c>
      <c r="H563" s="39">
        <f>H564</f>
        <v>0</v>
      </c>
    </row>
    <row r="564" spans="1:8" x14ac:dyDescent="0.2">
      <c r="A564" s="16" t="s">
        <v>112</v>
      </c>
      <c r="B564" s="16" t="s">
        <v>96</v>
      </c>
      <c r="C564" s="80">
        <v>1310210820</v>
      </c>
      <c r="D564" s="84" t="s">
        <v>256</v>
      </c>
      <c r="E564" s="106" t="s">
        <v>255</v>
      </c>
      <c r="F564" s="39">
        <v>4803.6000000000004</v>
      </c>
      <c r="G564" s="39">
        <v>0</v>
      </c>
      <c r="H564" s="39">
        <v>0</v>
      </c>
    </row>
    <row r="565" spans="1:8" ht="38.25" x14ac:dyDescent="0.2">
      <c r="A565" s="16" t="s">
        <v>112</v>
      </c>
      <c r="B565" s="16" t="s">
        <v>96</v>
      </c>
      <c r="C565" s="80" t="s">
        <v>351</v>
      </c>
      <c r="D565" s="16"/>
      <c r="E565" s="101" t="s">
        <v>324</v>
      </c>
      <c r="F565" s="39">
        <f>F566</f>
        <v>17613</v>
      </c>
      <c r="G565" s="39">
        <f>G566</f>
        <v>4803.6000000000004</v>
      </c>
      <c r="H565" s="39">
        <f>H566</f>
        <v>8005.9</v>
      </c>
    </row>
    <row r="566" spans="1:8" x14ac:dyDescent="0.2">
      <c r="A566" s="16" t="s">
        <v>112</v>
      </c>
      <c r="B566" s="16" t="s">
        <v>96</v>
      </c>
      <c r="C566" s="80" t="s">
        <v>351</v>
      </c>
      <c r="D566" s="84" t="s">
        <v>256</v>
      </c>
      <c r="E566" s="106" t="s">
        <v>255</v>
      </c>
      <c r="F566" s="39">
        <v>17613</v>
      </c>
      <c r="G566" s="39">
        <v>4803.6000000000004</v>
      </c>
      <c r="H566" s="39">
        <v>8005.9</v>
      </c>
    </row>
    <row r="567" spans="1:8" ht="51" x14ac:dyDescent="0.2">
      <c r="A567" s="16" t="s">
        <v>112</v>
      </c>
      <c r="B567" s="16" t="s">
        <v>96</v>
      </c>
      <c r="C567" s="74" t="s">
        <v>344</v>
      </c>
      <c r="D567" s="16"/>
      <c r="E567" s="101" t="s">
        <v>331</v>
      </c>
      <c r="F567" s="97">
        <f t="shared" ref="F567:H567" si="123">F568</f>
        <v>2810.3</v>
      </c>
      <c r="G567" s="97">
        <f t="shared" si="123"/>
        <v>2810.3</v>
      </c>
      <c r="H567" s="97">
        <f t="shared" si="123"/>
        <v>2883.5</v>
      </c>
    </row>
    <row r="568" spans="1:8" ht="38.25" x14ac:dyDescent="0.2">
      <c r="A568" s="16" t="s">
        <v>112</v>
      </c>
      <c r="B568" s="16" t="s">
        <v>96</v>
      </c>
      <c r="C568" s="74" t="s">
        <v>344</v>
      </c>
      <c r="D568" s="84" t="s">
        <v>268</v>
      </c>
      <c r="E568" s="101" t="s">
        <v>257</v>
      </c>
      <c r="F568" s="97">
        <v>2810.3</v>
      </c>
      <c r="G568" s="97">
        <v>2810.3</v>
      </c>
      <c r="H568" s="97">
        <v>2883.5</v>
      </c>
    </row>
    <row r="569" spans="1:8" ht="15.75" x14ac:dyDescent="0.25">
      <c r="A569" s="4" t="s">
        <v>104</v>
      </c>
      <c r="B569" s="3"/>
      <c r="C569" s="3"/>
      <c r="D569" s="3"/>
      <c r="E569" s="49" t="s">
        <v>125</v>
      </c>
      <c r="F569" s="95">
        <f t="shared" ref="F569:H571" si="124">F570</f>
        <v>684.30000000000007</v>
      </c>
      <c r="G569" s="95">
        <f t="shared" si="124"/>
        <v>496.29999999999995</v>
      </c>
      <c r="H569" s="95">
        <f t="shared" si="124"/>
        <v>496.29999999999995</v>
      </c>
    </row>
    <row r="570" spans="1:8" s="37" customFormat="1" ht="14.25" x14ac:dyDescent="0.2">
      <c r="A570" s="35" t="s">
        <v>104</v>
      </c>
      <c r="B570" s="35" t="s">
        <v>91</v>
      </c>
      <c r="C570" s="35"/>
      <c r="D570" s="35"/>
      <c r="E570" s="46" t="s">
        <v>6</v>
      </c>
      <c r="F570" s="42">
        <f t="shared" si="124"/>
        <v>684.30000000000007</v>
      </c>
      <c r="G570" s="42">
        <f t="shared" si="124"/>
        <v>496.29999999999995</v>
      </c>
      <c r="H570" s="42">
        <f t="shared" si="124"/>
        <v>496.29999999999995</v>
      </c>
    </row>
    <row r="571" spans="1:8" s="37" customFormat="1" ht="89.25" x14ac:dyDescent="0.2">
      <c r="A571" s="16" t="s">
        <v>104</v>
      </c>
      <c r="B571" s="16" t="s">
        <v>91</v>
      </c>
      <c r="C571" s="73" t="s">
        <v>61</v>
      </c>
      <c r="D571" s="35"/>
      <c r="E571" s="53" t="s">
        <v>686</v>
      </c>
      <c r="F571" s="62">
        <f t="shared" si="124"/>
        <v>684.30000000000007</v>
      </c>
      <c r="G571" s="62">
        <f t="shared" si="124"/>
        <v>496.29999999999995</v>
      </c>
      <c r="H571" s="62">
        <f t="shared" si="124"/>
        <v>496.29999999999995</v>
      </c>
    </row>
    <row r="572" spans="1:8" s="37" customFormat="1" ht="38.25" x14ac:dyDescent="0.2">
      <c r="A572" s="47" t="s">
        <v>104</v>
      </c>
      <c r="B572" s="47" t="s">
        <v>91</v>
      </c>
      <c r="C572" s="52" t="s">
        <v>45</v>
      </c>
      <c r="D572" s="35"/>
      <c r="E572" s="48" t="s">
        <v>205</v>
      </c>
      <c r="F572" s="58">
        <f>F573+F575+F578</f>
        <v>684.30000000000007</v>
      </c>
      <c r="G572" s="58">
        <f t="shared" ref="G572:H572" si="125">G573+G575+G578</f>
        <v>496.29999999999995</v>
      </c>
      <c r="H572" s="58">
        <f t="shared" si="125"/>
        <v>496.29999999999995</v>
      </c>
    </row>
    <row r="573" spans="1:8" s="37" customFormat="1" ht="89.25" x14ac:dyDescent="0.2">
      <c r="A573" s="16" t="s">
        <v>104</v>
      </c>
      <c r="B573" s="16" t="s">
        <v>91</v>
      </c>
      <c r="C573" s="21" t="s">
        <v>498</v>
      </c>
      <c r="D573" s="21"/>
      <c r="E573" s="103" t="s">
        <v>179</v>
      </c>
      <c r="F573" s="39">
        <f>F574</f>
        <v>543.70000000000005</v>
      </c>
      <c r="G573" s="39">
        <f>G574</f>
        <v>415.7</v>
      </c>
      <c r="H573" s="39">
        <f>H574</f>
        <v>415.7</v>
      </c>
    </row>
    <row r="574" spans="1:8" s="37" customFormat="1" ht="38.25" x14ac:dyDescent="0.2">
      <c r="A574" s="16" t="s">
        <v>104</v>
      </c>
      <c r="B574" s="16" t="s">
        <v>91</v>
      </c>
      <c r="C574" s="21" t="s">
        <v>498</v>
      </c>
      <c r="D574" s="84" t="s">
        <v>216</v>
      </c>
      <c r="E574" s="101" t="s">
        <v>217</v>
      </c>
      <c r="F574" s="39">
        <v>543.70000000000005</v>
      </c>
      <c r="G574" s="39">
        <v>415.7</v>
      </c>
      <c r="H574" s="39">
        <v>415.7</v>
      </c>
    </row>
    <row r="575" spans="1:8" s="37" customFormat="1" ht="63.75" x14ac:dyDescent="0.2">
      <c r="A575" s="16" t="s">
        <v>104</v>
      </c>
      <c r="B575" s="16" t="s">
        <v>91</v>
      </c>
      <c r="C575" s="21" t="s">
        <v>499</v>
      </c>
      <c r="D575" s="21"/>
      <c r="E575" s="103" t="s">
        <v>63</v>
      </c>
      <c r="F575" s="39">
        <f>SUM(F576:F577)</f>
        <v>90.6</v>
      </c>
      <c r="G575" s="39">
        <f>SUM(G576:G577)</f>
        <v>80.599999999999994</v>
      </c>
      <c r="H575" s="39">
        <f>SUM(H576:H577)</f>
        <v>80.599999999999994</v>
      </c>
    </row>
    <row r="576" spans="1:8" s="37" customFormat="1" ht="25.5" x14ac:dyDescent="0.2">
      <c r="A576" s="16" t="s">
        <v>104</v>
      </c>
      <c r="B576" s="16" t="s">
        <v>91</v>
      </c>
      <c r="C576" s="21" t="s">
        <v>499</v>
      </c>
      <c r="D576" s="84" t="s">
        <v>66</v>
      </c>
      <c r="E576" s="55" t="s">
        <v>132</v>
      </c>
      <c r="F576" s="39">
        <v>39.6</v>
      </c>
      <c r="G576" s="39">
        <v>39.6</v>
      </c>
      <c r="H576" s="39">
        <v>39.6</v>
      </c>
    </row>
    <row r="577" spans="1:8" ht="38.25" x14ac:dyDescent="0.2">
      <c r="A577" s="16" t="s">
        <v>104</v>
      </c>
      <c r="B577" s="16" t="s">
        <v>91</v>
      </c>
      <c r="C577" s="21" t="s">
        <v>499</v>
      </c>
      <c r="D577" s="84" t="s">
        <v>216</v>
      </c>
      <c r="E577" s="101" t="s">
        <v>217</v>
      </c>
      <c r="F577" s="39">
        <v>51</v>
      </c>
      <c r="G577" s="39">
        <v>41</v>
      </c>
      <c r="H577" s="39">
        <v>41</v>
      </c>
    </row>
    <row r="578" spans="1:8" ht="51" x14ac:dyDescent="0.2">
      <c r="A578" s="16" t="s">
        <v>104</v>
      </c>
      <c r="B578" s="16" t="s">
        <v>91</v>
      </c>
      <c r="C578" s="21" t="s">
        <v>793</v>
      </c>
      <c r="D578" s="84"/>
      <c r="E578" s="101" t="s">
        <v>794</v>
      </c>
      <c r="F578" s="39">
        <f t="shared" ref="F578:H578" si="126">F579</f>
        <v>50</v>
      </c>
      <c r="G578" s="39">
        <f t="shared" si="126"/>
        <v>0</v>
      </c>
      <c r="H578" s="39">
        <f t="shared" si="126"/>
        <v>0</v>
      </c>
    </row>
    <row r="579" spans="1:8" ht="38.25" x14ac:dyDescent="0.2">
      <c r="A579" s="16" t="s">
        <v>104</v>
      </c>
      <c r="B579" s="16" t="s">
        <v>91</v>
      </c>
      <c r="C579" s="21" t="s">
        <v>793</v>
      </c>
      <c r="D579" s="84" t="s">
        <v>216</v>
      </c>
      <c r="E579" s="101" t="s">
        <v>217</v>
      </c>
      <c r="F579" s="39">
        <v>50</v>
      </c>
      <c r="G579" s="39">
        <v>0</v>
      </c>
      <c r="H579" s="39">
        <v>0</v>
      </c>
    </row>
    <row r="580" spans="1:8" ht="30" x14ac:dyDescent="0.25">
      <c r="A580" s="4" t="s">
        <v>124</v>
      </c>
      <c r="B580" s="3"/>
      <c r="C580" s="3"/>
      <c r="D580" s="3"/>
      <c r="E580" s="49" t="s">
        <v>8</v>
      </c>
      <c r="F580" s="95">
        <f t="shared" ref="F580:H582" si="127">F581</f>
        <v>3807.6000000000004</v>
      </c>
      <c r="G580" s="95">
        <f t="shared" si="127"/>
        <v>3507.6000000000004</v>
      </c>
      <c r="H580" s="95">
        <f t="shared" si="127"/>
        <v>3507.6000000000004</v>
      </c>
    </row>
    <row r="581" spans="1:8" ht="28.5" x14ac:dyDescent="0.2">
      <c r="A581" s="35" t="s">
        <v>124</v>
      </c>
      <c r="B581" s="35" t="s">
        <v>96</v>
      </c>
      <c r="C581" s="35"/>
      <c r="D581" s="35"/>
      <c r="E581" s="50" t="s">
        <v>15</v>
      </c>
      <c r="F581" s="40">
        <f t="shared" si="127"/>
        <v>3807.6000000000004</v>
      </c>
      <c r="G581" s="40">
        <f t="shared" si="127"/>
        <v>3507.6000000000004</v>
      </c>
      <c r="H581" s="40">
        <f t="shared" si="127"/>
        <v>3507.6000000000004</v>
      </c>
    </row>
    <row r="582" spans="1:8" s="20" customFormat="1" ht="90" x14ac:dyDescent="0.25">
      <c r="A582" s="16" t="s">
        <v>124</v>
      </c>
      <c r="B582" s="16" t="s">
        <v>96</v>
      </c>
      <c r="C582" s="74">
        <v>400000000</v>
      </c>
      <c r="D582" s="30"/>
      <c r="E582" s="212" t="s">
        <v>689</v>
      </c>
      <c r="F582" s="99">
        <f t="shared" si="127"/>
        <v>3807.6000000000004</v>
      </c>
      <c r="G582" s="99">
        <f t="shared" si="127"/>
        <v>3507.6000000000004</v>
      </c>
      <c r="H582" s="99">
        <f t="shared" si="127"/>
        <v>3507.6000000000004</v>
      </c>
    </row>
    <row r="583" spans="1:8" s="20" customFormat="1" ht="51.75" x14ac:dyDescent="0.25">
      <c r="A583" s="16" t="s">
        <v>124</v>
      </c>
      <c r="B583" s="16" t="s">
        <v>96</v>
      </c>
      <c r="C583" s="75">
        <v>420000000</v>
      </c>
      <c r="D583" s="30"/>
      <c r="E583" s="46" t="s">
        <v>168</v>
      </c>
      <c r="F583" s="96">
        <f>F584+F586+F588+F590+F592+F594</f>
        <v>3807.6000000000004</v>
      </c>
      <c r="G583" s="96">
        <f t="shared" ref="G583:H583" si="128">G584+G586+G588+G590+G592+G594</f>
        <v>3507.6000000000004</v>
      </c>
      <c r="H583" s="96">
        <f t="shared" si="128"/>
        <v>3507.6000000000004</v>
      </c>
    </row>
    <row r="584" spans="1:8" s="20" customFormat="1" ht="51" x14ac:dyDescent="0.25">
      <c r="A584" s="16" t="s">
        <v>124</v>
      </c>
      <c r="B584" s="16" t="s">
        <v>96</v>
      </c>
      <c r="C584" s="74" t="s">
        <v>531</v>
      </c>
      <c r="D584" s="16"/>
      <c r="E584" s="101" t="s">
        <v>368</v>
      </c>
      <c r="F584" s="41">
        <f>F585</f>
        <v>600</v>
      </c>
      <c r="G584" s="41">
        <f t="shared" ref="G584:H584" si="129">G585</f>
        <v>300</v>
      </c>
      <c r="H584" s="41">
        <f t="shared" si="129"/>
        <v>300</v>
      </c>
    </row>
    <row r="585" spans="1:8" s="20" customFormat="1" ht="77.25" x14ac:dyDescent="0.25">
      <c r="A585" s="16" t="s">
        <v>124</v>
      </c>
      <c r="B585" s="16" t="s">
        <v>96</v>
      </c>
      <c r="C585" s="74" t="s">
        <v>531</v>
      </c>
      <c r="D585" s="16" t="s">
        <v>20</v>
      </c>
      <c r="E585" s="103" t="s">
        <v>376</v>
      </c>
      <c r="F585" s="41">
        <v>600</v>
      </c>
      <c r="G585" s="41">
        <v>300</v>
      </c>
      <c r="H585" s="41">
        <v>300</v>
      </c>
    </row>
    <row r="586" spans="1:8" s="20" customFormat="1" ht="75.75" customHeight="1" x14ac:dyDescent="0.25">
      <c r="A586" s="16" t="s">
        <v>124</v>
      </c>
      <c r="B586" s="16" t="s">
        <v>96</v>
      </c>
      <c r="C586" s="74">
        <v>420123230</v>
      </c>
      <c r="D586" s="16"/>
      <c r="E586" s="103" t="s">
        <v>532</v>
      </c>
      <c r="F586" s="41">
        <f>F587</f>
        <v>1200</v>
      </c>
      <c r="G586" s="41">
        <f t="shared" ref="G586:H586" si="130">G587</f>
        <v>1300</v>
      </c>
      <c r="H586" s="41">
        <f t="shared" si="130"/>
        <v>1300</v>
      </c>
    </row>
    <row r="587" spans="1:8" s="20" customFormat="1" ht="38.25" x14ac:dyDescent="0.25">
      <c r="A587" s="16" t="s">
        <v>124</v>
      </c>
      <c r="B587" s="16" t="s">
        <v>96</v>
      </c>
      <c r="C587" s="74">
        <v>420123230</v>
      </c>
      <c r="D587" s="84" t="s">
        <v>216</v>
      </c>
      <c r="E587" s="101" t="s">
        <v>217</v>
      </c>
      <c r="F587" s="41">
        <v>1200</v>
      </c>
      <c r="G587" s="41">
        <v>1300</v>
      </c>
      <c r="H587" s="41">
        <v>1300</v>
      </c>
    </row>
    <row r="588" spans="1:8" s="20" customFormat="1" ht="39" x14ac:dyDescent="0.25">
      <c r="A588" s="16" t="s">
        <v>124</v>
      </c>
      <c r="B588" s="16" t="s">
        <v>96</v>
      </c>
      <c r="C588" s="74">
        <v>420110320</v>
      </c>
      <c r="D588" s="148"/>
      <c r="E588" s="226" t="s">
        <v>533</v>
      </c>
      <c r="F588" s="41">
        <f>F589</f>
        <v>895.5</v>
      </c>
      <c r="G588" s="41">
        <f t="shared" ref="G588:H588" si="131">G589</f>
        <v>895.5</v>
      </c>
      <c r="H588" s="41">
        <f t="shared" si="131"/>
        <v>895.5</v>
      </c>
    </row>
    <row r="589" spans="1:8" s="20" customFormat="1" ht="77.25" x14ac:dyDescent="0.25">
      <c r="A589" s="16" t="s">
        <v>124</v>
      </c>
      <c r="B589" s="16" t="s">
        <v>96</v>
      </c>
      <c r="C589" s="74">
        <v>420110320</v>
      </c>
      <c r="D589" s="16" t="s">
        <v>20</v>
      </c>
      <c r="E589" s="103" t="s">
        <v>376</v>
      </c>
      <c r="F589" s="41">
        <v>895.5</v>
      </c>
      <c r="G589" s="41">
        <v>895.5</v>
      </c>
      <c r="H589" s="41">
        <v>895.5</v>
      </c>
    </row>
    <row r="590" spans="1:8" s="20" customFormat="1" ht="42" customHeight="1" x14ac:dyDescent="0.25">
      <c r="A590" s="16" t="s">
        <v>124</v>
      </c>
      <c r="B590" s="16" t="s">
        <v>96</v>
      </c>
      <c r="C590" s="74" t="s">
        <v>535</v>
      </c>
      <c r="D590" s="16"/>
      <c r="E590" s="103" t="s">
        <v>536</v>
      </c>
      <c r="F590" s="41">
        <f>F591</f>
        <v>100</v>
      </c>
      <c r="G590" s="41">
        <f t="shared" ref="G590:H590" si="132">G591</f>
        <v>0</v>
      </c>
      <c r="H590" s="41">
        <f t="shared" si="132"/>
        <v>0</v>
      </c>
    </row>
    <row r="591" spans="1:8" s="20" customFormat="1" ht="77.25" x14ac:dyDescent="0.25">
      <c r="A591" s="16" t="s">
        <v>124</v>
      </c>
      <c r="B591" s="16" t="s">
        <v>96</v>
      </c>
      <c r="C591" s="74" t="s">
        <v>535</v>
      </c>
      <c r="D591" s="16" t="s">
        <v>20</v>
      </c>
      <c r="E591" s="103" t="s">
        <v>376</v>
      </c>
      <c r="F591" s="41">
        <v>100</v>
      </c>
      <c r="G591" s="41">
        <v>0</v>
      </c>
      <c r="H591" s="41">
        <v>0</v>
      </c>
    </row>
    <row r="592" spans="1:8" s="20" customFormat="1" ht="89.25" x14ac:dyDescent="0.25">
      <c r="A592" s="16" t="s">
        <v>124</v>
      </c>
      <c r="B592" s="16" t="s">
        <v>96</v>
      </c>
      <c r="C592" s="74">
        <v>420223235</v>
      </c>
      <c r="D592" s="30"/>
      <c r="E592" s="101" t="s">
        <v>172</v>
      </c>
      <c r="F592" s="41">
        <f>F593</f>
        <v>575.29999999999995</v>
      </c>
      <c r="G592" s="41">
        <f>G593</f>
        <v>575.29999999999995</v>
      </c>
      <c r="H592" s="41">
        <f>H593</f>
        <v>575.29999999999995</v>
      </c>
    </row>
    <row r="593" spans="1:8" s="20" customFormat="1" ht="38.25" x14ac:dyDescent="0.25">
      <c r="A593" s="16" t="s">
        <v>124</v>
      </c>
      <c r="B593" s="16" t="s">
        <v>96</v>
      </c>
      <c r="C593" s="74">
        <v>420223235</v>
      </c>
      <c r="D593" s="84" t="s">
        <v>216</v>
      </c>
      <c r="E593" s="101" t="s">
        <v>217</v>
      </c>
      <c r="F593" s="41">
        <v>575.29999999999995</v>
      </c>
      <c r="G593" s="41">
        <v>575.29999999999995</v>
      </c>
      <c r="H593" s="41">
        <v>575.29999999999995</v>
      </c>
    </row>
    <row r="594" spans="1:8" ht="81.75" customHeight="1" x14ac:dyDescent="0.2">
      <c r="A594" s="16" t="s">
        <v>124</v>
      </c>
      <c r="B594" s="16" t="s">
        <v>96</v>
      </c>
      <c r="C594" s="74">
        <v>420223240</v>
      </c>
      <c r="D594" s="84"/>
      <c r="E594" s="101" t="s">
        <v>209</v>
      </c>
      <c r="F594" s="41">
        <f>F595</f>
        <v>436.8</v>
      </c>
      <c r="G594" s="41">
        <f t="shared" ref="G594:H594" si="133">G595</f>
        <v>436.8</v>
      </c>
      <c r="H594" s="41">
        <f t="shared" si="133"/>
        <v>436.8</v>
      </c>
    </row>
    <row r="595" spans="1:8" ht="38.25" x14ac:dyDescent="0.2">
      <c r="A595" s="16" t="s">
        <v>124</v>
      </c>
      <c r="B595" s="16" t="s">
        <v>96</v>
      </c>
      <c r="C595" s="74">
        <v>420223240</v>
      </c>
      <c r="D595" s="84" t="s">
        <v>216</v>
      </c>
      <c r="E595" s="101" t="s">
        <v>217</v>
      </c>
      <c r="F595" s="41">
        <v>436.8</v>
      </c>
      <c r="G595" s="41">
        <v>436.8</v>
      </c>
      <c r="H595" s="41">
        <v>436.8</v>
      </c>
    </row>
    <row r="596" spans="1:8" ht="47.25" x14ac:dyDescent="0.25">
      <c r="A596" s="4" t="s">
        <v>9</v>
      </c>
      <c r="B596" s="5"/>
      <c r="C596" s="148"/>
      <c r="D596" s="148"/>
      <c r="E596" s="10" t="s">
        <v>743</v>
      </c>
      <c r="F596" s="99">
        <f>F597</f>
        <v>25</v>
      </c>
      <c r="G596" s="99">
        <f t="shared" ref="G596:H599" si="134">G597</f>
        <v>25</v>
      </c>
      <c r="H596" s="99">
        <f t="shared" si="134"/>
        <v>0</v>
      </c>
    </row>
    <row r="597" spans="1:8" ht="25.5" x14ac:dyDescent="0.2">
      <c r="A597" s="47" t="s">
        <v>9</v>
      </c>
      <c r="B597" s="47" t="s">
        <v>90</v>
      </c>
      <c r="C597" s="23"/>
      <c r="D597" s="23"/>
      <c r="E597" s="48" t="s">
        <v>744</v>
      </c>
      <c r="F597" s="96">
        <f>F598</f>
        <v>25</v>
      </c>
      <c r="G597" s="96">
        <f t="shared" si="134"/>
        <v>25</v>
      </c>
      <c r="H597" s="96">
        <f t="shared" si="134"/>
        <v>0</v>
      </c>
    </row>
    <row r="598" spans="1:8" ht="38.25" x14ac:dyDescent="0.2">
      <c r="A598" s="84" t="s">
        <v>9</v>
      </c>
      <c r="B598" s="84" t="s">
        <v>90</v>
      </c>
      <c r="C598" s="84" t="s">
        <v>26</v>
      </c>
      <c r="D598" s="84"/>
      <c r="E598" s="103" t="s">
        <v>40</v>
      </c>
      <c r="F598" s="39">
        <f>F599</f>
        <v>25</v>
      </c>
      <c r="G598" s="39">
        <f t="shared" si="134"/>
        <v>25</v>
      </c>
      <c r="H598" s="39">
        <f t="shared" si="134"/>
        <v>0</v>
      </c>
    </row>
    <row r="599" spans="1:8" ht="25.5" x14ac:dyDescent="0.2">
      <c r="A599" s="84" t="s">
        <v>9</v>
      </c>
      <c r="B599" s="84" t="s">
        <v>90</v>
      </c>
      <c r="C599" s="148">
        <v>9940026500</v>
      </c>
      <c r="D599" s="148"/>
      <c r="E599" s="223" t="s">
        <v>745</v>
      </c>
      <c r="F599" s="39">
        <f>F600</f>
        <v>25</v>
      </c>
      <c r="G599" s="39">
        <f t="shared" si="134"/>
        <v>25</v>
      </c>
      <c r="H599" s="39">
        <f t="shared" si="134"/>
        <v>0</v>
      </c>
    </row>
    <row r="600" spans="1:8" x14ac:dyDescent="0.2">
      <c r="A600" s="84" t="s">
        <v>9</v>
      </c>
      <c r="B600" s="84" t="s">
        <v>90</v>
      </c>
      <c r="C600" s="148">
        <v>9940026500</v>
      </c>
      <c r="D600" s="84" t="s">
        <v>746</v>
      </c>
      <c r="E600" s="148" t="s">
        <v>747</v>
      </c>
      <c r="F600" s="39">
        <f>20.8+4.2</f>
        <v>25</v>
      </c>
      <c r="G600" s="39">
        <f>20.8+4.2</f>
        <v>25</v>
      </c>
      <c r="H600" s="39">
        <v>0</v>
      </c>
    </row>
  </sheetData>
  <mergeCells count="9">
    <mergeCell ref="A8:H8"/>
    <mergeCell ref="A11:A13"/>
    <mergeCell ref="B11:B13"/>
    <mergeCell ref="C11:C13"/>
    <mergeCell ref="D11:D13"/>
    <mergeCell ref="E11:E13"/>
    <mergeCell ref="F11:H11"/>
    <mergeCell ref="F12:F13"/>
    <mergeCell ref="G12:H12"/>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M700"/>
  <sheetViews>
    <sheetView topLeftCell="B1" zoomScaleNormal="100" workbookViewId="0">
      <selection activeCell="J14" sqref="J14"/>
    </sheetView>
  </sheetViews>
  <sheetFormatPr defaultColWidth="9.140625" defaultRowHeight="12.75" x14ac:dyDescent="0.2"/>
  <cols>
    <col min="1" max="1" width="2.28515625" style="93" hidden="1" customWidth="1"/>
    <col min="2" max="2" width="3.7109375" style="68" customWidth="1"/>
    <col min="3" max="3" width="2.85546875" style="93" customWidth="1"/>
    <col min="4" max="4" width="2.5703125" style="93" customWidth="1"/>
    <col min="5" max="5" width="11.5703125" style="93" customWidth="1"/>
    <col min="6" max="6" width="3.42578125" style="93" customWidth="1"/>
    <col min="7" max="7" width="35.85546875" style="93" customWidth="1"/>
    <col min="8" max="8" width="10.85546875" style="93" customWidth="1"/>
    <col min="9" max="9" width="11" style="93" customWidth="1"/>
    <col min="10" max="10" width="10.7109375" style="93" customWidth="1"/>
    <col min="11" max="16384" width="9.140625" style="93"/>
  </cols>
  <sheetData>
    <row r="1" spans="1:10" s="133" customFormat="1" x14ac:dyDescent="0.2">
      <c r="B1" s="277" t="s">
        <v>88</v>
      </c>
      <c r="C1" s="277"/>
      <c r="G1" s="87" t="s">
        <v>645</v>
      </c>
      <c r="H1" s="88"/>
      <c r="I1" s="88"/>
      <c r="J1" s="88"/>
    </row>
    <row r="2" spans="1:10" s="133" customFormat="1" x14ac:dyDescent="0.2">
      <c r="B2" s="278" t="s">
        <v>138</v>
      </c>
      <c r="C2" s="278"/>
      <c r="G2" s="87" t="s">
        <v>390</v>
      </c>
      <c r="H2" s="87"/>
      <c r="I2" s="88"/>
      <c r="J2" s="88"/>
    </row>
    <row r="3" spans="1:10" s="133" customFormat="1" x14ac:dyDescent="0.2">
      <c r="B3" s="277" t="s">
        <v>131</v>
      </c>
      <c r="C3" s="277"/>
      <c r="G3" s="87" t="s">
        <v>813</v>
      </c>
      <c r="H3" s="87"/>
      <c r="I3" s="88"/>
      <c r="J3" s="88"/>
    </row>
    <row r="4" spans="1:10" x14ac:dyDescent="0.2">
      <c r="G4" s="87" t="s">
        <v>145</v>
      </c>
      <c r="H4" s="87"/>
      <c r="I4" s="88"/>
      <c r="J4" s="88"/>
    </row>
    <row r="5" spans="1:10" x14ac:dyDescent="0.2">
      <c r="G5" s="87" t="s">
        <v>705</v>
      </c>
      <c r="H5" s="87"/>
      <c r="I5" s="88"/>
      <c r="J5" s="88"/>
    </row>
    <row r="6" spans="1:10" x14ac:dyDescent="0.2">
      <c r="G6" s="87"/>
      <c r="H6" s="87"/>
      <c r="I6" s="88"/>
      <c r="J6" s="88"/>
    </row>
    <row r="7" spans="1:10" x14ac:dyDescent="0.2">
      <c r="G7" s="7"/>
      <c r="H7" s="7"/>
    </row>
    <row r="8" spans="1:10" ht="79.5" customHeight="1" x14ac:dyDescent="0.2">
      <c r="A8" s="256" t="s">
        <v>807</v>
      </c>
      <c r="B8" s="275"/>
      <c r="C8" s="275"/>
      <c r="D8" s="275"/>
      <c r="E8" s="275"/>
      <c r="F8" s="275"/>
      <c r="G8" s="275"/>
      <c r="H8" s="275"/>
      <c r="I8" s="276"/>
      <c r="J8" s="276"/>
    </row>
    <row r="9" spans="1:10" ht="15" x14ac:dyDescent="0.2">
      <c r="A9" s="128"/>
      <c r="B9" s="131"/>
      <c r="C9" s="131"/>
      <c r="D9" s="131"/>
      <c r="E9" s="131"/>
      <c r="F9" s="131"/>
      <c r="G9" s="131"/>
      <c r="H9" s="131"/>
    </row>
    <row r="10" spans="1:10" x14ac:dyDescent="0.2">
      <c r="B10" s="281" t="s">
        <v>130</v>
      </c>
      <c r="C10" s="262" t="s">
        <v>119</v>
      </c>
      <c r="D10" s="262" t="s">
        <v>120</v>
      </c>
      <c r="E10" s="262" t="s">
        <v>121</v>
      </c>
      <c r="F10" s="262" t="s">
        <v>115</v>
      </c>
      <c r="G10" s="262" t="s">
        <v>92</v>
      </c>
      <c r="H10" s="268" t="s">
        <v>29</v>
      </c>
      <c r="I10" s="255"/>
      <c r="J10" s="255"/>
    </row>
    <row r="11" spans="1:10" x14ac:dyDescent="0.2">
      <c r="A11" s="279" t="s">
        <v>89</v>
      </c>
      <c r="B11" s="255"/>
      <c r="C11" s="263"/>
      <c r="D11" s="263"/>
      <c r="E11" s="263"/>
      <c r="F11" s="263"/>
      <c r="G11" s="263"/>
      <c r="H11" s="272" t="s">
        <v>413</v>
      </c>
      <c r="I11" s="255" t="s">
        <v>142</v>
      </c>
      <c r="J11" s="255"/>
    </row>
    <row r="12" spans="1:10" x14ac:dyDescent="0.2">
      <c r="A12" s="280"/>
      <c r="B12" s="255"/>
      <c r="C12" s="264"/>
      <c r="D12" s="264"/>
      <c r="E12" s="264"/>
      <c r="F12" s="264"/>
      <c r="G12" s="264"/>
      <c r="H12" s="274"/>
      <c r="I12" s="1" t="s">
        <v>514</v>
      </c>
      <c r="J12" s="1" t="s">
        <v>706</v>
      </c>
    </row>
    <row r="13" spans="1:10" x14ac:dyDescent="0.2">
      <c r="A13" s="2">
        <v>1</v>
      </c>
      <c r="B13" s="69">
        <v>1</v>
      </c>
      <c r="C13" s="69">
        <v>2</v>
      </c>
      <c r="D13" s="69">
        <v>3</v>
      </c>
      <c r="E13" s="69">
        <v>4</v>
      </c>
      <c r="F13" s="69">
        <v>5</v>
      </c>
      <c r="G13" s="69">
        <v>6</v>
      </c>
      <c r="H13" s="69">
        <v>7</v>
      </c>
      <c r="I13" s="69">
        <v>8</v>
      </c>
      <c r="J13" s="69">
        <v>9</v>
      </c>
    </row>
    <row r="14" spans="1:10" ht="18" x14ac:dyDescent="0.25">
      <c r="A14" s="12"/>
      <c r="B14" s="25"/>
      <c r="C14" s="12"/>
      <c r="D14" s="12"/>
      <c r="E14" s="12"/>
      <c r="F14" s="12"/>
      <c r="G14" s="9" t="s">
        <v>94</v>
      </c>
      <c r="H14" s="59">
        <f>H15+H25+H32+H441+H569+H684</f>
        <v>1114795.9000000001</v>
      </c>
      <c r="I14" s="59">
        <f>I15+I25+I32+I441+I569+I684</f>
        <v>1012957.5</v>
      </c>
      <c r="J14" s="59">
        <f>J15+J25+J32+J441+J569+J684</f>
        <v>1029832.3999999999</v>
      </c>
    </row>
    <row r="15" spans="1:10" ht="36" x14ac:dyDescent="0.25">
      <c r="A15" s="3">
        <v>1</v>
      </c>
      <c r="B15" s="94">
        <v>936</v>
      </c>
      <c r="C15" s="13"/>
      <c r="D15" s="13"/>
      <c r="E15" s="13"/>
      <c r="F15" s="13"/>
      <c r="G15" s="14" t="s">
        <v>140</v>
      </c>
      <c r="H15" s="95">
        <f t="shared" ref="H15:J18" si="0">H16</f>
        <v>3828.8</v>
      </c>
      <c r="I15" s="95">
        <f t="shared" si="0"/>
        <v>3828.8</v>
      </c>
      <c r="J15" s="95">
        <f t="shared" si="0"/>
        <v>3828.8</v>
      </c>
    </row>
    <row r="16" spans="1:10" ht="18.75" customHeight="1" x14ac:dyDescent="0.25">
      <c r="A16" s="3"/>
      <c r="B16" s="94"/>
      <c r="C16" s="4" t="s">
        <v>90</v>
      </c>
      <c r="D16" s="11"/>
      <c r="E16" s="11"/>
      <c r="F16" s="11"/>
      <c r="G16" s="49" t="s">
        <v>93</v>
      </c>
      <c r="H16" s="95">
        <f t="shared" si="0"/>
        <v>3828.8</v>
      </c>
      <c r="I16" s="95">
        <f t="shared" si="0"/>
        <v>3828.8</v>
      </c>
      <c r="J16" s="95">
        <f t="shared" si="0"/>
        <v>3828.8</v>
      </c>
    </row>
    <row r="17" spans="1:10" ht="64.5" x14ac:dyDescent="0.25">
      <c r="A17" s="29"/>
      <c r="B17" s="24"/>
      <c r="C17" s="30" t="s">
        <v>90</v>
      </c>
      <c r="D17" s="30" t="s">
        <v>95</v>
      </c>
      <c r="E17" s="31"/>
      <c r="F17" s="31"/>
      <c r="G17" s="48" t="s">
        <v>129</v>
      </c>
      <c r="H17" s="43">
        <f t="shared" si="0"/>
        <v>3828.8</v>
      </c>
      <c r="I17" s="43">
        <f t="shared" si="0"/>
        <v>3828.8</v>
      </c>
      <c r="J17" s="43">
        <f t="shared" si="0"/>
        <v>3828.8</v>
      </c>
    </row>
    <row r="18" spans="1:10" ht="25.5" x14ac:dyDescent="0.2">
      <c r="A18" s="1"/>
      <c r="B18" s="25"/>
      <c r="C18" s="16" t="s">
        <v>90</v>
      </c>
      <c r="D18" s="16" t="s">
        <v>95</v>
      </c>
      <c r="E18" s="80">
        <v>9900000000</v>
      </c>
      <c r="F18" s="21"/>
      <c r="G18" s="55" t="s">
        <v>147</v>
      </c>
      <c r="H18" s="41">
        <f t="shared" si="0"/>
        <v>3828.8</v>
      </c>
      <c r="I18" s="41">
        <f t="shared" si="0"/>
        <v>3828.8</v>
      </c>
      <c r="J18" s="41">
        <f t="shared" si="0"/>
        <v>3828.8</v>
      </c>
    </row>
    <row r="19" spans="1:10" ht="38.25" x14ac:dyDescent="0.2">
      <c r="A19" s="1"/>
      <c r="B19" s="25"/>
      <c r="C19" s="16" t="s">
        <v>90</v>
      </c>
      <c r="D19" s="16" t="s">
        <v>95</v>
      </c>
      <c r="E19" s="80">
        <v>9990000000</v>
      </c>
      <c r="F19" s="16"/>
      <c r="G19" s="54" t="s">
        <v>30</v>
      </c>
      <c r="H19" s="41">
        <f t="shared" ref="H19" si="1">H20+H22</f>
        <v>3828.8</v>
      </c>
      <c r="I19" s="41">
        <f t="shared" ref="I19:J19" si="2">I20+I22</f>
        <v>3828.8</v>
      </c>
      <c r="J19" s="41">
        <f t="shared" si="2"/>
        <v>3828.8</v>
      </c>
    </row>
    <row r="20" spans="1:10" x14ac:dyDescent="0.2">
      <c r="A20" s="1"/>
      <c r="B20" s="25"/>
      <c r="C20" s="16" t="s">
        <v>90</v>
      </c>
      <c r="D20" s="16" t="s">
        <v>95</v>
      </c>
      <c r="E20" s="80">
        <v>9990022400</v>
      </c>
      <c r="F20" s="16"/>
      <c r="G20" s="101" t="s">
        <v>141</v>
      </c>
      <c r="H20" s="41">
        <f t="shared" ref="H20:J20" si="3">H21</f>
        <v>1365.9</v>
      </c>
      <c r="I20" s="41">
        <f t="shared" si="3"/>
        <v>1365.9</v>
      </c>
      <c r="J20" s="41">
        <f t="shared" si="3"/>
        <v>1365.9</v>
      </c>
    </row>
    <row r="21" spans="1:10" ht="38.25" x14ac:dyDescent="0.2">
      <c r="A21" s="1"/>
      <c r="B21" s="25"/>
      <c r="C21" s="16" t="s">
        <v>90</v>
      </c>
      <c r="D21" s="16" t="s">
        <v>95</v>
      </c>
      <c r="E21" s="80">
        <v>9990022400</v>
      </c>
      <c r="F21" s="16" t="s">
        <v>64</v>
      </c>
      <c r="G21" s="55" t="s">
        <v>65</v>
      </c>
      <c r="H21" s="39">
        <v>1365.9</v>
      </c>
      <c r="I21" s="39">
        <v>1365.9</v>
      </c>
      <c r="J21" s="39">
        <v>1365.9</v>
      </c>
    </row>
    <row r="22" spans="1:10" ht="25.5" x14ac:dyDescent="0.2">
      <c r="A22" s="1"/>
      <c r="B22" s="25"/>
      <c r="C22" s="16" t="s">
        <v>90</v>
      </c>
      <c r="D22" s="16" t="s">
        <v>95</v>
      </c>
      <c r="E22" s="80">
        <v>9990022500</v>
      </c>
      <c r="F22" s="21"/>
      <c r="G22" s="103" t="s">
        <v>703</v>
      </c>
      <c r="H22" s="41">
        <f>SUM(H23:H24)</f>
        <v>2462.9</v>
      </c>
      <c r="I22" s="41">
        <f t="shared" ref="I22:J22" si="4">SUM(I23:I24)</f>
        <v>2462.9</v>
      </c>
      <c r="J22" s="41">
        <f t="shared" si="4"/>
        <v>2462.9</v>
      </c>
    </row>
    <row r="23" spans="1:10" ht="38.25" x14ac:dyDescent="0.2">
      <c r="A23" s="1"/>
      <c r="B23" s="25"/>
      <c r="C23" s="16" t="s">
        <v>90</v>
      </c>
      <c r="D23" s="16" t="s">
        <v>95</v>
      </c>
      <c r="E23" s="80">
        <v>9990022500</v>
      </c>
      <c r="F23" s="16" t="s">
        <v>64</v>
      </c>
      <c r="G23" s="55" t="s">
        <v>65</v>
      </c>
      <c r="H23" s="39">
        <v>2356.8000000000002</v>
      </c>
      <c r="I23" s="39">
        <v>2356.8000000000002</v>
      </c>
      <c r="J23" s="39">
        <v>2356.8000000000002</v>
      </c>
    </row>
    <row r="24" spans="1:10" ht="38.25" x14ac:dyDescent="0.2">
      <c r="A24" s="1"/>
      <c r="B24" s="25"/>
      <c r="C24" s="16" t="s">
        <v>90</v>
      </c>
      <c r="D24" s="16" t="s">
        <v>95</v>
      </c>
      <c r="E24" s="80">
        <v>9990022500</v>
      </c>
      <c r="F24" s="84" t="s">
        <v>216</v>
      </c>
      <c r="G24" s="101" t="s">
        <v>217</v>
      </c>
      <c r="H24" s="39">
        <v>106.1</v>
      </c>
      <c r="I24" s="39">
        <v>106.1</v>
      </c>
      <c r="J24" s="39">
        <v>106.1</v>
      </c>
    </row>
    <row r="25" spans="1:10" ht="47.25" x14ac:dyDescent="0.25">
      <c r="A25" s="148"/>
      <c r="B25" s="94">
        <v>939</v>
      </c>
      <c r="C25" s="13"/>
      <c r="D25" s="13"/>
      <c r="E25" s="13"/>
      <c r="F25" s="13"/>
      <c r="G25" s="10" t="s">
        <v>204</v>
      </c>
      <c r="H25" s="95">
        <f t="shared" ref="H25:J25" si="5">H26</f>
        <v>1671.9</v>
      </c>
      <c r="I25" s="95">
        <f t="shared" si="5"/>
        <v>1671.9</v>
      </c>
      <c r="J25" s="95">
        <f t="shared" si="5"/>
        <v>1671.9</v>
      </c>
    </row>
    <row r="26" spans="1:10" ht="18" customHeight="1" x14ac:dyDescent="0.25">
      <c r="A26" s="148"/>
      <c r="B26" s="94"/>
      <c r="C26" s="4" t="s">
        <v>90</v>
      </c>
      <c r="D26" s="11"/>
      <c r="E26" s="11"/>
      <c r="F26" s="11"/>
      <c r="G26" s="49" t="s">
        <v>93</v>
      </c>
      <c r="H26" s="95">
        <f t="shared" ref="H26:J26" si="6">H27</f>
        <v>1671.9</v>
      </c>
      <c r="I26" s="95">
        <f t="shared" si="6"/>
        <v>1671.9</v>
      </c>
      <c r="J26" s="95">
        <f t="shared" si="6"/>
        <v>1671.9</v>
      </c>
    </row>
    <row r="27" spans="1:10" ht="49.5" customHeight="1" x14ac:dyDescent="0.2">
      <c r="A27" s="148"/>
      <c r="B27" s="24"/>
      <c r="C27" s="30" t="s">
        <v>90</v>
      </c>
      <c r="D27" s="30" t="s">
        <v>98</v>
      </c>
      <c r="E27" s="31"/>
      <c r="F27" s="31"/>
      <c r="G27" s="46" t="s">
        <v>127</v>
      </c>
      <c r="H27" s="96">
        <f t="shared" ref="H27:J27" si="7">H28</f>
        <v>1671.9</v>
      </c>
      <c r="I27" s="96">
        <f t="shared" si="7"/>
        <v>1671.9</v>
      </c>
      <c r="J27" s="96">
        <f t="shared" si="7"/>
        <v>1671.9</v>
      </c>
    </row>
    <row r="28" spans="1:10" ht="38.25" x14ac:dyDescent="0.2">
      <c r="A28" s="148"/>
      <c r="B28" s="24"/>
      <c r="C28" s="16" t="s">
        <v>90</v>
      </c>
      <c r="D28" s="84" t="s">
        <v>98</v>
      </c>
      <c r="E28" s="80">
        <v>9990000000</v>
      </c>
      <c r="F28" s="16"/>
      <c r="G28" s="54" t="s">
        <v>30</v>
      </c>
      <c r="H28" s="39">
        <f t="shared" ref="H28:J28" si="8">H29</f>
        <v>1671.9</v>
      </c>
      <c r="I28" s="39">
        <f t="shared" si="8"/>
        <v>1671.9</v>
      </c>
      <c r="J28" s="39">
        <f t="shared" si="8"/>
        <v>1671.9</v>
      </c>
    </row>
    <row r="29" spans="1:10" ht="25.5" x14ac:dyDescent="0.2">
      <c r="A29" s="1"/>
      <c r="B29" s="25"/>
      <c r="C29" s="16" t="s">
        <v>90</v>
      </c>
      <c r="D29" s="84" t="s">
        <v>98</v>
      </c>
      <c r="E29" s="80">
        <v>9990022300</v>
      </c>
      <c r="F29" s="21"/>
      <c r="G29" s="129" t="s">
        <v>204</v>
      </c>
      <c r="H29" s="41">
        <f>H30+H31</f>
        <v>1671.9</v>
      </c>
      <c r="I29" s="41">
        <f>I30+I31</f>
        <v>1671.9</v>
      </c>
      <c r="J29" s="41">
        <f>J30+J31</f>
        <v>1671.9</v>
      </c>
    </row>
    <row r="30" spans="1:10" ht="38.25" x14ac:dyDescent="0.2">
      <c r="A30" s="1"/>
      <c r="B30" s="25"/>
      <c r="C30" s="16" t="s">
        <v>90</v>
      </c>
      <c r="D30" s="84" t="s">
        <v>98</v>
      </c>
      <c r="E30" s="80">
        <v>9990022300</v>
      </c>
      <c r="F30" s="16" t="s">
        <v>64</v>
      </c>
      <c r="G30" s="129" t="s">
        <v>80</v>
      </c>
      <c r="H30" s="39">
        <v>1668.4</v>
      </c>
      <c r="I30" s="39">
        <v>1668.4</v>
      </c>
      <c r="J30" s="39">
        <v>1668.4</v>
      </c>
    </row>
    <row r="31" spans="1:10" ht="38.25" x14ac:dyDescent="0.2">
      <c r="A31" s="1"/>
      <c r="B31" s="25"/>
      <c r="C31" s="16" t="s">
        <v>90</v>
      </c>
      <c r="D31" s="84" t="s">
        <v>98</v>
      </c>
      <c r="E31" s="80">
        <v>9990022300</v>
      </c>
      <c r="F31" s="84" t="s">
        <v>216</v>
      </c>
      <c r="G31" s="101" t="s">
        <v>217</v>
      </c>
      <c r="H31" s="39">
        <v>3.5</v>
      </c>
      <c r="I31" s="39">
        <v>3.5</v>
      </c>
      <c r="J31" s="39">
        <v>3.5</v>
      </c>
    </row>
    <row r="32" spans="1:10" s="8" customFormat="1" ht="54" x14ac:dyDescent="0.25">
      <c r="A32" s="3">
        <v>2</v>
      </c>
      <c r="B32" s="94">
        <v>937</v>
      </c>
      <c r="C32" s="13"/>
      <c r="D32" s="13"/>
      <c r="E32" s="13"/>
      <c r="F32" s="13"/>
      <c r="G32" s="14" t="s">
        <v>200</v>
      </c>
      <c r="H32" s="59">
        <f>H33+H86+H131+H246+H396+H423</f>
        <v>400294.2</v>
      </c>
      <c r="I32" s="59">
        <f>I33+I86+I131+I246+I396+I423</f>
        <v>306002.59999999998</v>
      </c>
      <c r="J32" s="59">
        <f>J33+J86+J131+J246+J396+J423</f>
        <v>333066.90000000002</v>
      </c>
    </row>
    <row r="33" spans="1:10" ht="15.75" x14ac:dyDescent="0.25">
      <c r="A33" s="3"/>
      <c r="B33" s="94"/>
      <c r="C33" s="4" t="s">
        <v>90</v>
      </c>
      <c r="D33" s="11"/>
      <c r="E33" s="11"/>
      <c r="F33" s="11"/>
      <c r="G33" s="15" t="s">
        <v>93</v>
      </c>
      <c r="H33" s="95">
        <f>H34+H39+H50+H55</f>
        <v>97099.1</v>
      </c>
      <c r="I33" s="95">
        <f t="shared" ref="I33:J33" si="9">I34+I39+I50+I55</f>
        <v>93655.5</v>
      </c>
      <c r="J33" s="95">
        <f t="shared" si="9"/>
        <v>92220.9</v>
      </c>
    </row>
    <row r="34" spans="1:10" ht="51.75" x14ac:dyDescent="0.25">
      <c r="A34" s="3"/>
      <c r="B34" s="94"/>
      <c r="C34" s="30" t="s">
        <v>90</v>
      </c>
      <c r="D34" s="30" t="s">
        <v>91</v>
      </c>
      <c r="E34" s="30"/>
      <c r="F34" s="30"/>
      <c r="G34" s="46" t="s">
        <v>18</v>
      </c>
      <c r="H34" s="40">
        <f t="shared" ref="H34:J34" si="10">H35</f>
        <v>1598.4</v>
      </c>
      <c r="I34" s="40">
        <f t="shared" si="10"/>
        <v>1598.4</v>
      </c>
      <c r="J34" s="40">
        <f t="shared" si="10"/>
        <v>1598.4</v>
      </c>
    </row>
    <row r="35" spans="1:10" ht="25.5" x14ac:dyDescent="0.25">
      <c r="A35" s="3"/>
      <c r="B35" s="94"/>
      <c r="C35" s="16" t="s">
        <v>90</v>
      </c>
      <c r="D35" s="16" t="s">
        <v>91</v>
      </c>
      <c r="E35" s="80">
        <v>9900000000</v>
      </c>
      <c r="F35" s="16"/>
      <c r="G35" s="55" t="s">
        <v>146</v>
      </c>
      <c r="H35" s="41">
        <f t="shared" ref="H35" si="11">H37</f>
        <v>1598.4</v>
      </c>
      <c r="I35" s="41">
        <f t="shared" ref="I35:J35" si="12">I37</f>
        <v>1598.4</v>
      </c>
      <c r="J35" s="41">
        <f t="shared" si="12"/>
        <v>1598.4</v>
      </c>
    </row>
    <row r="36" spans="1:10" ht="38.25" x14ac:dyDescent="0.25">
      <c r="A36" s="3"/>
      <c r="B36" s="94"/>
      <c r="C36" s="16" t="s">
        <v>90</v>
      </c>
      <c r="D36" s="16" t="s">
        <v>91</v>
      </c>
      <c r="E36" s="80">
        <v>9980000000</v>
      </c>
      <c r="F36" s="16"/>
      <c r="G36" s="54" t="s">
        <v>31</v>
      </c>
      <c r="H36" s="41">
        <f>H37</f>
        <v>1598.4</v>
      </c>
      <c r="I36" s="41">
        <f>I37</f>
        <v>1598.4</v>
      </c>
      <c r="J36" s="41">
        <f>J37</f>
        <v>1598.4</v>
      </c>
    </row>
    <row r="37" spans="1:10" ht="15.75" x14ac:dyDescent="0.25">
      <c r="A37" s="3"/>
      <c r="B37" s="94"/>
      <c r="C37" s="16" t="s">
        <v>90</v>
      </c>
      <c r="D37" s="16" t="s">
        <v>91</v>
      </c>
      <c r="E37" s="80">
        <v>9980022100</v>
      </c>
      <c r="F37" s="16"/>
      <c r="G37" s="103" t="s">
        <v>116</v>
      </c>
      <c r="H37" s="39">
        <f>H38</f>
        <v>1598.4</v>
      </c>
      <c r="I37" s="39">
        <f t="shared" ref="I37:J37" si="13">I38</f>
        <v>1598.4</v>
      </c>
      <c r="J37" s="39">
        <f t="shared" si="13"/>
        <v>1598.4</v>
      </c>
    </row>
    <row r="38" spans="1:10" ht="39" x14ac:dyDescent="0.25">
      <c r="A38" s="3"/>
      <c r="B38" s="94"/>
      <c r="C38" s="16" t="s">
        <v>90</v>
      </c>
      <c r="D38" s="16" t="s">
        <v>91</v>
      </c>
      <c r="E38" s="80">
        <v>9980022100</v>
      </c>
      <c r="F38" s="16" t="s">
        <v>64</v>
      </c>
      <c r="G38" s="232" t="s">
        <v>80</v>
      </c>
      <c r="H38" s="39">
        <f>1717-118.6</f>
        <v>1598.4</v>
      </c>
      <c r="I38" s="39">
        <f t="shared" ref="I38:J38" si="14">1717-118.6</f>
        <v>1598.4</v>
      </c>
      <c r="J38" s="39">
        <f t="shared" si="14"/>
        <v>1598.4</v>
      </c>
    </row>
    <row r="39" spans="1:10" s="26" customFormat="1" ht="76.5" x14ac:dyDescent="0.2">
      <c r="A39" s="23"/>
      <c r="B39" s="24"/>
      <c r="C39" s="30" t="s">
        <v>90</v>
      </c>
      <c r="D39" s="30" t="s">
        <v>96</v>
      </c>
      <c r="E39" s="30"/>
      <c r="F39" s="30"/>
      <c r="G39" s="46" t="s">
        <v>126</v>
      </c>
      <c r="H39" s="40">
        <f t="shared" ref="H39:J39" si="15">H40</f>
        <v>48298.400000000001</v>
      </c>
      <c r="I39" s="40">
        <f t="shared" si="15"/>
        <v>48301.9</v>
      </c>
      <c r="J39" s="40">
        <f t="shared" si="15"/>
        <v>48305.5</v>
      </c>
    </row>
    <row r="40" spans="1:10" ht="25.5" x14ac:dyDescent="0.2">
      <c r="A40" s="1"/>
      <c r="B40" s="25"/>
      <c r="C40" s="16" t="s">
        <v>90</v>
      </c>
      <c r="D40" s="16" t="s">
        <v>96</v>
      </c>
      <c r="E40" s="80">
        <v>9900000000</v>
      </c>
      <c r="F40" s="16"/>
      <c r="G40" s="55" t="s">
        <v>146</v>
      </c>
      <c r="H40" s="39">
        <f>H41+H45</f>
        <v>48298.400000000001</v>
      </c>
      <c r="I40" s="39">
        <f t="shared" ref="I40:J40" si="16">I41+I45</f>
        <v>48301.9</v>
      </c>
      <c r="J40" s="39">
        <f t="shared" si="16"/>
        <v>48305.5</v>
      </c>
    </row>
    <row r="41" spans="1:10" ht="25.5" x14ac:dyDescent="0.2">
      <c r="A41" s="1"/>
      <c r="B41" s="25"/>
      <c r="C41" s="16" t="s">
        <v>90</v>
      </c>
      <c r="D41" s="16" t="s">
        <v>96</v>
      </c>
      <c r="E41" s="80">
        <v>9930000000</v>
      </c>
      <c r="F41" s="16"/>
      <c r="G41" s="22" t="s">
        <v>42</v>
      </c>
      <c r="H41" s="39">
        <f t="shared" ref="H41:J41" si="17">H42</f>
        <v>422.6</v>
      </c>
      <c r="I41" s="39">
        <f t="shared" si="17"/>
        <v>426.1</v>
      </c>
      <c r="J41" s="39">
        <f t="shared" si="17"/>
        <v>429.7</v>
      </c>
    </row>
    <row r="42" spans="1:10" ht="63.75" x14ac:dyDescent="0.2">
      <c r="A42" s="1"/>
      <c r="B42" s="25"/>
      <c r="C42" s="16" t="s">
        <v>90</v>
      </c>
      <c r="D42" s="16" t="s">
        <v>96</v>
      </c>
      <c r="E42" s="80">
        <v>9930010510</v>
      </c>
      <c r="F42" s="16"/>
      <c r="G42" s="22" t="s">
        <v>16</v>
      </c>
      <c r="H42" s="39">
        <f>H43+H44</f>
        <v>422.6</v>
      </c>
      <c r="I42" s="39">
        <f t="shared" ref="I42:J42" si="18">I43+I44</f>
        <v>426.1</v>
      </c>
      <c r="J42" s="39">
        <f t="shared" si="18"/>
        <v>429.7</v>
      </c>
    </row>
    <row r="43" spans="1:10" ht="38.25" x14ac:dyDescent="0.2">
      <c r="A43" s="1"/>
      <c r="B43" s="25"/>
      <c r="C43" s="16" t="s">
        <v>90</v>
      </c>
      <c r="D43" s="16" t="s">
        <v>96</v>
      </c>
      <c r="E43" s="80">
        <v>9930010510</v>
      </c>
      <c r="F43" s="16" t="s">
        <v>64</v>
      </c>
      <c r="G43" s="106" t="s">
        <v>65</v>
      </c>
      <c r="H43" s="39">
        <v>397.3</v>
      </c>
      <c r="I43" s="39">
        <v>397.3</v>
      </c>
      <c r="J43" s="39">
        <v>397.3</v>
      </c>
    </row>
    <row r="44" spans="1:10" ht="38.25" x14ac:dyDescent="0.2">
      <c r="A44" s="1"/>
      <c r="B44" s="25"/>
      <c r="C44" s="16" t="s">
        <v>90</v>
      </c>
      <c r="D44" s="16" t="s">
        <v>96</v>
      </c>
      <c r="E44" s="80">
        <v>9930010510</v>
      </c>
      <c r="F44" s="84" t="s">
        <v>216</v>
      </c>
      <c r="G44" s="101" t="s">
        <v>217</v>
      </c>
      <c r="H44" s="39">
        <v>25.3</v>
      </c>
      <c r="I44" s="39">
        <v>28.8</v>
      </c>
      <c r="J44" s="39">
        <v>32.4</v>
      </c>
    </row>
    <row r="45" spans="1:10" ht="38.25" x14ac:dyDescent="0.2">
      <c r="A45" s="1"/>
      <c r="B45" s="25"/>
      <c r="C45" s="16" t="s">
        <v>90</v>
      </c>
      <c r="D45" s="16" t="s">
        <v>96</v>
      </c>
      <c r="E45" s="80">
        <v>9980000000</v>
      </c>
      <c r="F45" s="16"/>
      <c r="G45" s="54" t="s">
        <v>31</v>
      </c>
      <c r="H45" s="39">
        <f t="shared" ref="H45:J45" si="19">H46</f>
        <v>47875.8</v>
      </c>
      <c r="I45" s="39">
        <f t="shared" si="19"/>
        <v>47875.8</v>
      </c>
      <c r="J45" s="39">
        <f t="shared" si="19"/>
        <v>47875.8</v>
      </c>
    </row>
    <row r="46" spans="1:10" x14ac:dyDescent="0.2">
      <c r="A46" s="1"/>
      <c r="B46" s="25"/>
      <c r="C46" s="16" t="s">
        <v>90</v>
      </c>
      <c r="D46" s="16" t="s">
        <v>96</v>
      </c>
      <c r="E46" s="188">
        <v>9980022200</v>
      </c>
      <c r="F46" s="21"/>
      <c r="G46" s="22" t="s">
        <v>117</v>
      </c>
      <c r="H46" s="39">
        <f>SUM(H47:H49)</f>
        <v>47875.8</v>
      </c>
      <c r="I46" s="39">
        <f>SUM(I47:I49)</f>
        <v>47875.8</v>
      </c>
      <c r="J46" s="39">
        <f>SUM(J47:J49)</f>
        <v>47875.8</v>
      </c>
    </row>
    <row r="47" spans="1:10" ht="38.25" x14ac:dyDescent="0.2">
      <c r="A47" s="1"/>
      <c r="B47" s="25"/>
      <c r="C47" s="16" t="s">
        <v>90</v>
      </c>
      <c r="D47" s="16" t="s">
        <v>96</v>
      </c>
      <c r="E47" s="188">
        <v>9980022200</v>
      </c>
      <c r="F47" s="16" t="s">
        <v>64</v>
      </c>
      <c r="G47" s="55" t="s">
        <v>65</v>
      </c>
      <c r="H47" s="39">
        <v>44902</v>
      </c>
      <c r="I47" s="39">
        <v>44902</v>
      </c>
      <c r="J47" s="39">
        <v>44902</v>
      </c>
    </row>
    <row r="48" spans="1:10" ht="38.25" x14ac:dyDescent="0.2">
      <c r="A48" s="1"/>
      <c r="B48" s="25"/>
      <c r="C48" s="16" t="s">
        <v>90</v>
      </c>
      <c r="D48" s="16" t="s">
        <v>96</v>
      </c>
      <c r="E48" s="188">
        <v>9980022200</v>
      </c>
      <c r="F48" s="84" t="s">
        <v>216</v>
      </c>
      <c r="G48" s="101" t="s">
        <v>217</v>
      </c>
      <c r="H48" s="39">
        <v>2929.4</v>
      </c>
      <c r="I48" s="39">
        <v>2929.4</v>
      </c>
      <c r="J48" s="39">
        <v>2929.4</v>
      </c>
    </row>
    <row r="49" spans="1:10" ht="25.5" x14ac:dyDescent="0.2">
      <c r="A49" s="1"/>
      <c r="B49" s="25"/>
      <c r="C49" s="16" t="s">
        <v>90</v>
      </c>
      <c r="D49" s="16" t="s">
        <v>96</v>
      </c>
      <c r="E49" s="188">
        <v>9980022200</v>
      </c>
      <c r="F49" s="84" t="s">
        <v>133</v>
      </c>
      <c r="G49" s="101" t="s">
        <v>134</v>
      </c>
      <c r="H49" s="41">
        <v>44.4</v>
      </c>
      <c r="I49" s="41">
        <v>44.4</v>
      </c>
      <c r="J49" s="41">
        <v>44.4</v>
      </c>
    </row>
    <row r="50" spans="1:10" ht="14.25" x14ac:dyDescent="0.2">
      <c r="A50" s="1"/>
      <c r="B50" s="25"/>
      <c r="C50" s="35" t="s">
        <v>90</v>
      </c>
      <c r="D50" s="35" t="s">
        <v>97</v>
      </c>
      <c r="E50" s="35"/>
      <c r="F50" s="35"/>
      <c r="G50" s="46" t="s">
        <v>297</v>
      </c>
      <c r="H50" s="42">
        <f t="shared" ref="H50:J50" si="20">SUM(H51)</f>
        <v>2.1</v>
      </c>
      <c r="I50" s="42">
        <f t="shared" si="20"/>
        <v>2.2999999999999998</v>
      </c>
      <c r="J50" s="42">
        <f t="shared" si="20"/>
        <v>2</v>
      </c>
    </row>
    <row r="51" spans="1:10" ht="25.5" x14ac:dyDescent="0.2">
      <c r="A51" s="1"/>
      <c r="B51" s="25"/>
      <c r="C51" s="16" t="s">
        <v>90</v>
      </c>
      <c r="D51" s="84" t="s">
        <v>97</v>
      </c>
      <c r="E51" s="80">
        <v>9900000000</v>
      </c>
      <c r="F51" s="16"/>
      <c r="G51" s="55" t="s">
        <v>147</v>
      </c>
      <c r="H51" s="39">
        <f t="shared" ref="H51:J53" si="21">H52</f>
        <v>2.1</v>
      </c>
      <c r="I51" s="39">
        <f t="shared" si="21"/>
        <v>2.2999999999999998</v>
      </c>
      <c r="J51" s="39">
        <f t="shared" si="21"/>
        <v>2</v>
      </c>
    </row>
    <row r="52" spans="1:10" ht="25.5" x14ac:dyDescent="0.2">
      <c r="A52" s="1"/>
      <c r="B52" s="25"/>
      <c r="C52" s="16" t="s">
        <v>90</v>
      </c>
      <c r="D52" s="84" t="s">
        <v>97</v>
      </c>
      <c r="E52" s="80">
        <v>9930000000</v>
      </c>
      <c r="F52" s="16"/>
      <c r="G52" s="22" t="s">
        <v>42</v>
      </c>
      <c r="H52" s="39">
        <f t="shared" si="21"/>
        <v>2.1</v>
      </c>
      <c r="I52" s="39">
        <f t="shared" si="21"/>
        <v>2.2999999999999998</v>
      </c>
      <c r="J52" s="39">
        <f t="shared" si="21"/>
        <v>2</v>
      </c>
    </row>
    <row r="53" spans="1:10" ht="63.75" x14ac:dyDescent="0.2">
      <c r="A53" s="1"/>
      <c r="B53" s="25"/>
      <c r="C53" s="16" t="s">
        <v>90</v>
      </c>
      <c r="D53" s="84" t="s">
        <v>97</v>
      </c>
      <c r="E53" s="80">
        <v>9930051200</v>
      </c>
      <c r="F53" s="16"/>
      <c r="G53" s="54" t="s">
        <v>290</v>
      </c>
      <c r="H53" s="116">
        <f t="shared" si="21"/>
        <v>2.1</v>
      </c>
      <c r="I53" s="39">
        <f t="shared" si="21"/>
        <v>2.2999999999999998</v>
      </c>
      <c r="J53" s="39">
        <f t="shared" si="21"/>
        <v>2</v>
      </c>
    </row>
    <row r="54" spans="1:10" ht="38.25" x14ac:dyDescent="0.2">
      <c r="A54" s="1"/>
      <c r="B54" s="25"/>
      <c r="C54" s="16" t="s">
        <v>90</v>
      </c>
      <c r="D54" s="84" t="s">
        <v>97</v>
      </c>
      <c r="E54" s="80">
        <v>9930051200</v>
      </c>
      <c r="F54" s="84" t="s">
        <v>216</v>
      </c>
      <c r="G54" s="101" t="s">
        <v>217</v>
      </c>
      <c r="H54" s="116">
        <v>2.1</v>
      </c>
      <c r="I54" s="116">
        <v>2.2999999999999998</v>
      </c>
      <c r="J54" s="116">
        <v>2</v>
      </c>
    </row>
    <row r="55" spans="1:10" s="26" customFormat="1" ht="17.25" customHeight="1" x14ac:dyDescent="0.2">
      <c r="A55" s="23"/>
      <c r="B55" s="24"/>
      <c r="C55" s="30" t="s">
        <v>90</v>
      </c>
      <c r="D55" s="30" t="s">
        <v>9</v>
      </c>
      <c r="E55" s="33"/>
      <c r="F55" s="33"/>
      <c r="G55" s="46" t="s">
        <v>99</v>
      </c>
      <c r="H55" s="40">
        <f>H56+H68</f>
        <v>47200.2</v>
      </c>
      <c r="I55" s="40">
        <f t="shared" ref="I55:J55" si="22">I56+I68</f>
        <v>43752.899999999994</v>
      </c>
      <c r="J55" s="40">
        <f t="shared" si="22"/>
        <v>42314.999999999993</v>
      </c>
    </row>
    <row r="56" spans="1:10" ht="89.25" x14ac:dyDescent="0.2">
      <c r="A56" s="1"/>
      <c r="B56" s="25"/>
      <c r="C56" s="16" t="s">
        <v>90</v>
      </c>
      <c r="D56" s="16" t="s">
        <v>9</v>
      </c>
      <c r="E56" s="73" t="s">
        <v>71</v>
      </c>
      <c r="F56" s="16"/>
      <c r="G56" s="213" t="s">
        <v>690</v>
      </c>
      <c r="H56" s="99">
        <f t="shared" ref="H56:J56" si="23">H57</f>
        <v>11551.099999999999</v>
      </c>
      <c r="I56" s="99">
        <f t="shared" si="23"/>
        <v>7940</v>
      </c>
      <c r="J56" s="99">
        <f t="shared" si="23"/>
        <v>7940</v>
      </c>
    </row>
    <row r="57" spans="1:10" ht="38.25" x14ac:dyDescent="0.2">
      <c r="A57" s="1"/>
      <c r="B57" s="25"/>
      <c r="C57" s="16" t="s">
        <v>90</v>
      </c>
      <c r="D57" s="16" t="s">
        <v>9</v>
      </c>
      <c r="E57" s="52" t="s">
        <v>72</v>
      </c>
      <c r="F57" s="16"/>
      <c r="G57" s="48" t="s">
        <v>159</v>
      </c>
      <c r="H57" s="96">
        <f>H58+H61</f>
        <v>11551.099999999999</v>
      </c>
      <c r="I57" s="96">
        <f t="shared" ref="I57:J57" si="24">I58+I61</f>
        <v>7940</v>
      </c>
      <c r="J57" s="96">
        <f t="shared" si="24"/>
        <v>7940</v>
      </c>
    </row>
    <row r="58" spans="1:10" ht="38.25" x14ac:dyDescent="0.2">
      <c r="A58" s="1"/>
      <c r="B58" s="25"/>
      <c r="C58" s="16" t="s">
        <v>90</v>
      </c>
      <c r="D58" s="16" t="s">
        <v>9</v>
      </c>
      <c r="E58" s="21" t="s">
        <v>250</v>
      </c>
      <c r="F58" s="16"/>
      <c r="G58" s="103" t="s">
        <v>251</v>
      </c>
      <c r="H58" s="102">
        <f t="shared" ref="H58:J59" si="25">H59</f>
        <v>250</v>
      </c>
      <c r="I58" s="102">
        <f t="shared" si="25"/>
        <v>250</v>
      </c>
      <c r="J58" s="102">
        <f t="shared" si="25"/>
        <v>250</v>
      </c>
    </row>
    <row r="59" spans="1:10" ht="38.25" x14ac:dyDescent="0.2">
      <c r="A59" s="1"/>
      <c r="B59" s="25"/>
      <c r="C59" s="16" t="s">
        <v>90</v>
      </c>
      <c r="D59" s="16" t="s">
        <v>9</v>
      </c>
      <c r="E59" s="84" t="s">
        <v>507</v>
      </c>
      <c r="F59" s="16"/>
      <c r="G59" s="100" t="s">
        <v>160</v>
      </c>
      <c r="H59" s="41">
        <f t="shared" si="25"/>
        <v>250</v>
      </c>
      <c r="I59" s="41">
        <f t="shared" si="25"/>
        <v>250</v>
      </c>
      <c r="J59" s="41">
        <f t="shared" si="25"/>
        <v>250</v>
      </c>
    </row>
    <row r="60" spans="1:10" ht="38.25" x14ac:dyDescent="0.2">
      <c r="A60" s="1"/>
      <c r="B60" s="25"/>
      <c r="C60" s="16" t="s">
        <v>90</v>
      </c>
      <c r="D60" s="16" t="s">
        <v>9</v>
      </c>
      <c r="E60" s="84" t="s">
        <v>507</v>
      </c>
      <c r="F60" s="84" t="s">
        <v>216</v>
      </c>
      <c r="G60" s="101" t="s">
        <v>217</v>
      </c>
      <c r="H60" s="41">
        <v>250</v>
      </c>
      <c r="I60" s="41">
        <v>250</v>
      </c>
      <c r="J60" s="41">
        <v>250</v>
      </c>
    </row>
    <row r="61" spans="1:10" ht="63.75" x14ac:dyDescent="0.2">
      <c r="A61" s="1"/>
      <c r="B61" s="25"/>
      <c r="C61" s="16" t="s">
        <v>90</v>
      </c>
      <c r="D61" s="16" t="s">
        <v>9</v>
      </c>
      <c r="E61" s="21" t="s">
        <v>252</v>
      </c>
      <c r="F61" s="84"/>
      <c r="G61" s="103" t="s">
        <v>253</v>
      </c>
      <c r="H61" s="41">
        <f>H62+H64+H66</f>
        <v>11301.099999999999</v>
      </c>
      <c r="I61" s="41">
        <f>I62+I64+I66</f>
        <v>7690</v>
      </c>
      <c r="J61" s="41">
        <f>J62+J64+J66</f>
        <v>7690</v>
      </c>
    </row>
    <row r="62" spans="1:10" ht="51" x14ac:dyDescent="0.2">
      <c r="A62" s="1"/>
      <c r="B62" s="25"/>
      <c r="C62" s="16" t="s">
        <v>90</v>
      </c>
      <c r="D62" s="16" t="s">
        <v>9</v>
      </c>
      <c r="E62" s="183" t="s">
        <v>508</v>
      </c>
      <c r="F62" s="16"/>
      <c r="G62" s="100" t="s">
        <v>161</v>
      </c>
      <c r="H62" s="41">
        <f>H63</f>
        <v>100</v>
      </c>
      <c r="I62" s="41">
        <f>I63</f>
        <v>100</v>
      </c>
      <c r="J62" s="41">
        <f>J63</f>
        <v>100</v>
      </c>
    </row>
    <row r="63" spans="1:10" ht="38.25" x14ac:dyDescent="0.2">
      <c r="A63" s="1"/>
      <c r="B63" s="25"/>
      <c r="C63" s="16" t="s">
        <v>90</v>
      </c>
      <c r="D63" s="16" t="s">
        <v>9</v>
      </c>
      <c r="E63" s="183" t="s">
        <v>508</v>
      </c>
      <c r="F63" s="84" t="s">
        <v>216</v>
      </c>
      <c r="G63" s="101" t="s">
        <v>217</v>
      </c>
      <c r="H63" s="41">
        <v>100</v>
      </c>
      <c r="I63" s="41">
        <v>100</v>
      </c>
      <c r="J63" s="41">
        <v>100</v>
      </c>
    </row>
    <row r="64" spans="1:10" ht="76.5" x14ac:dyDescent="0.2">
      <c r="A64" s="1"/>
      <c r="B64" s="25"/>
      <c r="C64" s="16" t="s">
        <v>90</v>
      </c>
      <c r="D64" s="16" t="s">
        <v>9</v>
      </c>
      <c r="E64" s="183" t="s">
        <v>509</v>
      </c>
      <c r="F64" s="16"/>
      <c r="G64" s="100" t="s">
        <v>162</v>
      </c>
      <c r="H64" s="41">
        <f>H65</f>
        <v>330</v>
      </c>
      <c r="I64" s="41">
        <f>I65</f>
        <v>100</v>
      </c>
      <c r="J64" s="41">
        <f>J65</f>
        <v>100</v>
      </c>
    </row>
    <row r="65" spans="1:10" ht="38.25" x14ac:dyDescent="0.2">
      <c r="A65" s="1"/>
      <c r="B65" s="25"/>
      <c r="C65" s="16" t="s">
        <v>90</v>
      </c>
      <c r="D65" s="16" t="s">
        <v>9</v>
      </c>
      <c r="E65" s="183" t="s">
        <v>509</v>
      </c>
      <c r="F65" s="84" t="s">
        <v>216</v>
      </c>
      <c r="G65" s="101" t="s">
        <v>217</v>
      </c>
      <c r="H65" s="41">
        <v>330</v>
      </c>
      <c r="I65" s="41">
        <v>100</v>
      </c>
      <c r="J65" s="41">
        <v>100</v>
      </c>
    </row>
    <row r="66" spans="1:10" ht="38.25" x14ac:dyDescent="0.2">
      <c r="A66" s="1"/>
      <c r="B66" s="25"/>
      <c r="C66" s="16" t="s">
        <v>90</v>
      </c>
      <c r="D66" s="16" t="s">
        <v>9</v>
      </c>
      <c r="E66" s="74">
        <v>310223174</v>
      </c>
      <c r="F66" s="16"/>
      <c r="G66" s="100" t="s">
        <v>163</v>
      </c>
      <c r="H66" s="41">
        <f>SUM(H67:H67)</f>
        <v>10871.099999999999</v>
      </c>
      <c r="I66" s="41">
        <f>SUM(I67:I67)</f>
        <v>7490</v>
      </c>
      <c r="J66" s="41">
        <f>SUM(J67:J67)</f>
        <v>7490</v>
      </c>
    </row>
    <row r="67" spans="1:10" ht="38.25" x14ac:dyDescent="0.2">
      <c r="A67" s="1"/>
      <c r="B67" s="25"/>
      <c r="C67" s="16" t="s">
        <v>90</v>
      </c>
      <c r="D67" s="16" t="s">
        <v>9</v>
      </c>
      <c r="E67" s="74">
        <v>310223174</v>
      </c>
      <c r="F67" s="84" t="s">
        <v>216</v>
      </c>
      <c r="G67" s="101" t="s">
        <v>217</v>
      </c>
      <c r="H67" s="41">
        <f>9373.3+1497.8</f>
        <v>10871.099999999999</v>
      </c>
      <c r="I67" s="41">
        <v>7490</v>
      </c>
      <c r="J67" s="41">
        <v>7490</v>
      </c>
    </row>
    <row r="68" spans="1:10" ht="25.5" x14ac:dyDescent="0.2">
      <c r="A68" s="1"/>
      <c r="B68" s="25"/>
      <c r="C68" s="5" t="s">
        <v>90</v>
      </c>
      <c r="D68" s="5" t="s">
        <v>9</v>
      </c>
      <c r="E68" s="85">
        <v>9900000000</v>
      </c>
      <c r="F68" s="5"/>
      <c r="G68" s="86" t="s">
        <v>146</v>
      </c>
      <c r="H68" s="99">
        <f>H69+H73+H78</f>
        <v>35649.1</v>
      </c>
      <c r="I68" s="99">
        <f t="shared" ref="I68:J68" si="26">I69+I73+I78</f>
        <v>35812.899999999994</v>
      </c>
      <c r="J68" s="99">
        <f t="shared" si="26"/>
        <v>34374.999999999993</v>
      </c>
    </row>
    <row r="69" spans="1:10" ht="25.5" x14ac:dyDescent="0.2">
      <c r="A69" s="1"/>
      <c r="B69" s="25"/>
      <c r="C69" s="16" t="s">
        <v>90</v>
      </c>
      <c r="D69" s="16" t="s">
        <v>9</v>
      </c>
      <c r="E69" s="80">
        <v>9930000000</v>
      </c>
      <c r="F69" s="16"/>
      <c r="G69" s="22" t="s">
        <v>42</v>
      </c>
      <c r="H69" s="39">
        <f>H70</f>
        <v>239.6</v>
      </c>
      <c r="I69" s="39">
        <f>I70</f>
        <v>241.6</v>
      </c>
      <c r="J69" s="39">
        <f t="shared" ref="J69" si="27">J70</f>
        <v>243.7</v>
      </c>
    </row>
    <row r="70" spans="1:10" ht="38.25" x14ac:dyDescent="0.2">
      <c r="A70" s="1"/>
      <c r="B70" s="25"/>
      <c r="C70" s="16" t="s">
        <v>90</v>
      </c>
      <c r="D70" s="16" t="s">
        <v>9</v>
      </c>
      <c r="E70" s="80">
        <v>9930010540</v>
      </c>
      <c r="F70" s="16"/>
      <c r="G70" s="22" t="s">
        <v>17</v>
      </c>
      <c r="H70" s="39">
        <f>H71+H72</f>
        <v>239.6</v>
      </c>
      <c r="I70" s="39">
        <f>I71+I72</f>
        <v>241.6</v>
      </c>
      <c r="J70" s="39">
        <f t="shared" ref="J70" si="28">J71+J72</f>
        <v>243.7</v>
      </c>
    </row>
    <row r="71" spans="1:10" ht="38.25" x14ac:dyDescent="0.2">
      <c r="A71" s="1"/>
      <c r="B71" s="25"/>
      <c r="C71" s="16" t="s">
        <v>90</v>
      </c>
      <c r="D71" s="16" t="s">
        <v>9</v>
      </c>
      <c r="E71" s="80">
        <v>9930010540</v>
      </c>
      <c r="F71" s="16" t="s">
        <v>64</v>
      </c>
      <c r="G71" s="106" t="s">
        <v>65</v>
      </c>
      <c r="H71" s="39">
        <v>217.7</v>
      </c>
      <c r="I71" s="39">
        <v>217.7</v>
      </c>
      <c r="J71" s="39">
        <v>217.7</v>
      </c>
    </row>
    <row r="72" spans="1:10" ht="38.25" x14ac:dyDescent="0.2">
      <c r="A72" s="1"/>
      <c r="B72" s="25"/>
      <c r="C72" s="16" t="s">
        <v>90</v>
      </c>
      <c r="D72" s="16" t="s">
        <v>9</v>
      </c>
      <c r="E72" s="80">
        <v>9930010540</v>
      </c>
      <c r="F72" s="84" t="s">
        <v>216</v>
      </c>
      <c r="G72" s="101" t="s">
        <v>217</v>
      </c>
      <c r="H72" s="39">
        <v>21.9</v>
      </c>
      <c r="I72" s="39">
        <v>23.9</v>
      </c>
      <c r="J72" s="39">
        <v>26</v>
      </c>
    </row>
    <row r="73" spans="1:10" ht="38.25" x14ac:dyDescent="0.2">
      <c r="A73" s="1"/>
      <c r="B73" s="25"/>
      <c r="C73" s="16" t="s">
        <v>90</v>
      </c>
      <c r="D73" s="16" t="s">
        <v>9</v>
      </c>
      <c r="E73" s="16" t="s">
        <v>26</v>
      </c>
      <c r="F73" s="16"/>
      <c r="G73" s="103" t="s">
        <v>40</v>
      </c>
      <c r="H73" s="39">
        <f>H74</f>
        <v>1270</v>
      </c>
      <c r="I73" s="39">
        <f t="shared" ref="I73:J73" si="29">I74</f>
        <v>1270</v>
      </c>
      <c r="J73" s="39">
        <f t="shared" si="29"/>
        <v>1270</v>
      </c>
    </row>
    <row r="74" spans="1:10" ht="25.5" x14ac:dyDescent="0.2">
      <c r="A74" s="1"/>
      <c r="B74" s="25"/>
      <c r="C74" s="16" t="s">
        <v>90</v>
      </c>
      <c r="D74" s="16" t="s">
        <v>9</v>
      </c>
      <c r="E74" s="83" t="s">
        <v>611</v>
      </c>
      <c r="F74" s="16"/>
      <c r="G74" s="103" t="s">
        <v>41</v>
      </c>
      <c r="H74" s="39">
        <f>SUM(H75:H77)</f>
        <v>1270</v>
      </c>
      <c r="I74" s="39">
        <f>SUM(I75:I77)</f>
        <v>1270</v>
      </c>
      <c r="J74" s="39">
        <f>SUM(J75:J77)</f>
        <v>1270</v>
      </c>
    </row>
    <row r="75" spans="1:10" ht="38.25" x14ac:dyDescent="0.2">
      <c r="A75" s="1"/>
      <c r="B75" s="25"/>
      <c r="C75" s="16" t="s">
        <v>90</v>
      </c>
      <c r="D75" s="16" t="s">
        <v>9</v>
      </c>
      <c r="E75" s="83" t="s">
        <v>611</v>
      </c>
      <c r="F75" s="84" t="s">
        <v>216</v>
      </c>
      <c r="G75" s="101" t="s">
        <v>217</v>
      </c>
      <c r="H75" s="39">
        <v>242</v>
      </c>
      <c r="I75" s="39">
        <v>242</v>
      </c>
      <c r="J75" s="39">
        <v>242</v>
      </c>
    </row>
    <row r="76" spans="1:10" x14ac:dyDescent="0.2">
      <c r="A76" s="1"/>
      <c r="B76" s="25"/>
      <c r="C76" s="16" t="s">
        <v>90</v>
      </c>
      <c r="D76" s="16" t="s">
        <v>9</v>
      </c>
      <c r="E76" s="83" t="s">
        <v>611</v>
      </c>
      <c r="F76" s="16" t="s">
        <v>83</v>
      </c>
      <c r="G76" s="101" t="s">
        <v>84</v>
      </c>
      <c r="H76" s="39">
        <v>426</v>
      </c>
      <c r="I76" s="39">
        <v>426</v>
      </c>
      <c r="J76" s="39">
        <v>426</v>
      </c>
    </row>
    <row r="77" spans="1:10" ht="25.5" x14ac:dyDescent="0.2">
      <c r="A77" s="1"/>
      <c r="B77" s="25"/>
      <c r="C77" s="16" t="s">
        <v>90</v>
      </c>
      <c r="D77" s="16" t="s">
        <v>9</v>
      </c>
      <c r="E77" s="83" t="s">
        <v>611</v>
      </c>
      <c r="F77" s="83" t="s">
        <v>133</v>
      </c>
      <c r="G77" s="101" t="s">
        <v>134</v>
      </c>
      <c r="H77" s="39">
        <v>602</v>
      </c>
      <c r="I77" s="39">
        <v>602</v>
      </c>
      <c r="J77" s="39">
        <v>602</v>
      </c>
    </row>
    <row r="78" spans="1:10" ht="25.5" x14ac:dyDescent="0.2">
      <c r="A78" s="1"/>
      <c r="B78" s="25"/>
      <c r="C78" s="16" t="s">
        <v>90</v>
      </c>
      <c r="D78" s="16" t="s">
        <v>9</v>
      </c>
      <c r="E78" s="84" t="s">
        <v>198</v>
      </c>
      <c r="F78" s="16"/>
      <c r="G78" s="103" t="s">
        <v>199</v>
      </c>
      <c r="H78" s="39">
        <f>H79+H82</f>
        <v>34139.5</v>
      </c>
      <c r="I78" s="39">
        <f>I79+I82</f>
        <v>34301.299999999996</v>
      </c>
      <c r="J78" s="39">
        <f>J79+J82</f>
        <v>32861.299999999996</v>
      </c>
    </row>
    <row r="79" spans="1:10" ht="38.25" x14ac:dyDescent="0.2">
      <c r="A79" s="1"/>
      <c r="B79" s="25"/>
      <c r="C79" s="16" t="s">
        <v>90</v>
      </c>
      <c r="D79" s="16" t="s">
        <v>9</v>
      </c>
      <c r="E79" s="21" t="s">
        <v>613</v>
      </c>
      <c r="F79" s="47"/>
      <c r="G79" s="54" t="s">
        <v>293</v>
      </c>
      <c r="H79" s="41">
        <f>SUM(H80:H81)</f>
        <v>9040.9</v>
      </c>
      <c r="I79" s="41">
        <f>SUM(I80:I81)</f>
        <v>9040.9</v>
      </c>
      <c r="J79" s="41">
        <f>SUM(J80:J81)</f>
        <v>9040.9</v>
      </c>
    </row>
    <row r="80" spans="1:10" ht="25.5" x14ac:dyDescent="0.2">
      <c r="A80" s="1"/>
      <c r="B80" s="25"/>
      <c r="C80" s="16" t="s">
        <v>90</v>
      </c>
      <c r="D80" s="16" t="s">
        <v>9</v>
      </c>
      <c r="E80" s="21" t="s">
        <v>613</v>
      </c>
      <c r="F80" s="16" t="s">
        <v>66</v>
      </c>
      <c r="G80" s="106" t="s">
        <v>132</v>
      </c>
      <c r="H80" s="41">
        <v>8277.7999999999993</v>
      </c>
      <c r="I80" s="41">
        <v>8277.7999999999993</v>
      </c>
      <c r="J80" s="41">
        <v>8277.7999999999993</v>
      </c>
    </row>
    <row r="81" spans="1:10" ht="38.25" x14ac:dyDescent="0.2">
      <c r="A81" s="1"/>
      <c r="B81" s="25"/>
      <c r="C81" s="16" t="s">
        <v>90</v>
      </c>
      <c r="D81" s="16" t="s">
        <v>9</v>
      </c>
      <c r="E81" s="21" t="s">
        <v>613</v>
      </c>
      <c r="F81" s="84" t="s">
        <v>216</v>
      </c>
      <c r="G81" s="101" t="s">
        <v>217</v>
      </c>
      <c r="H81" s="41">
        <v>763.1</v>
      </c>
      <c r="I81" s="41">
        <v>763.1</v>
      </c>
      <c r="J81" s="41">
        <v>763.1</v>
      </c>
    </row>
    <row r="82" spans="1:10" ht="55.5" customHeight="1" x14ac:dyDescent="0.2">
      <c r="A82" s="1"/>
      <c r="B82" s="25"/>
      <c r="C82" s="16" t="s">
        <v>90</v>
      </c>
      <c r="D82" s="16" t="s">
        <v>9</v>
      </c>
      <c r="E82" s="21" t="s">
        <v>615</v>
      </c>
      <c r="F82" s="47"/>
      <c r="G82" s="54" t="s">
        <v>614</v>
      </c>
      <c r="H82" s="41">
        <f>SUM(H83:H85)</f>
        <v>25098.6</v>
      </c>
      <c r="I82" s="41">
        <f>SUM(I83:I85)</f>
        <v>25260.399999999998</v>
      </c>
      <c r="J82" s="41">
        <f>SUM(J83:J85)</f>
        <v>23820.399999999998</v>
      </c>
    </row>
    <row r="83" spans="1:10" ht="25.5" x14ac:dyDescent="0.2">
      <c r="A83" s="1"/>
      <c r="B83" s="25"/>
      <c r="C83" s="16" t="s">
        <v>90</v>
      </c>
      <c r="D83" s="16" t="s">
        <v>9</v>
      </c>
      <c r="E83" s="21" t="s">
        <v>615</v>
      </c>
      <c r="F83" s="16" t="s">
        <v>66</v>
      </c>
      <c r="G83" s="106" t="s">
        <v>132</v>
      </c>
      <c r="H83" s="41">
        <v>9754.4</v>
      </c>
      <c r="I83" s="41">
        <v>9754.4</v>
      </c>
      <c r="J83" s="41">
        <v>9754.4</v>
      </c>
    </row>
    <row r="84" spans="1:10" ht="38.25" x14ac:dyDescent="0.2">
      <c r="A84" s="1"/>
      <c r="B84" s="25"/>
      <c r="C84" s="16" t="s">
        <v>90</v>
      </c>
      <c r="D84" s="16" t="s">
        <v>9</v>
      </c>
      <c r="E84" s="21" t="s">
        <v>615</v>
      </c>
      <c r="F84" s="84" t="s">
        <v>216</v>
      </c>
      <c r="G84" s="101" t="s">
        <v>217</v>
      </c>
      <c r="H84" s="41">
        <v>15223.4</v>
      </c>
      <c r="I84" s="41">
        <v>15385.2</v>
      </c>
      <c r="J84" s="41">
        <v>13945.2</v>
      </c>
    </row>
    <row r="85" spans="1:10" ht="25.5" x14ac:dyDescent="0.2">
      <c r="A85" s="148"/>
      <c r="B85" s="25"/>
      <c r="C85" s="16" t="s">
        <v>90</v>
      </c>
      <c r="D85" s="16" t="s">
        <v>9</v>
      </c>
      <c r="E85" s="21" t="s">
        <v>615</v>
      </c>
      <c r="F85" s="84" t="s">
        <v>133</v>
      </c>
      <c r="G85" s="101" t="s">
        <v>134</v>
      </c>
      <c r="H85" s="116">
        <v>120.8</v>
      </c>
      <c r="I85" s="116">
        <v>120.8</v>
      </c>
      <c r="J85" s="116">
        <v>120.8</v>
      </c>
    </row>
    <row r="86" spans="1:10" ht="45" x14ac:dyDescent="0.25">
      <c r="A86" s="3"/>
      <c r="B86" s="94"/>
      <c r="C86" s="4" t="s">
        <v>95</v>
      </c>
      <c r="D86" s="3"/>
      <c r="E86" s="3"/>
      <c r="F86" s="3"/>
      <c r="G86" s="49" t="s">
        <v>100</v>
      </c>
      <c r="H86" s="95">
        <f>H87+H93+H123</f>
        <v>9023.2999999999993</v>
      </c>
      <c r="I86" s="95">
        <f t="shared" ref="I86:J86" si="30">I87+I93+I123</f>
        <v>8254.6</v>
      </c>
      <c r="J86" s="95">
        <f t="shared" si="30"/>
        <v>8284</v>
      </c>
    </row>
    <row r="87" spans="1:10" ht="15.75" x14ac:dyDescent="0.25">
      <c r="A87" s="3"/>
      <c r="B87" s="94"/>
      <c r="C87" s="28" t="s">
        <v>95</v>
      </c>
      <c r="D87" s="28" t="s">
        <v>96</v>
      </c>
      <c r="E87" s="28"/>
      <c r="F87" s="34"/>
      <c r="G87" s="46" t="s">
        <v>19</v>
      </c>
      <c r="H87" s="40">
        <f t="shared" ref="H87" si="31">H90</f>
        <v>1202</v>
      </c>
      <c r="I87" s="40">
        <f t="shared" ref="I87" si="32">I90</f>
        <v>1268.1000000000001</v>
      </c>
      <c r="J87" s="40">
        <f t="shared" ref="J87" si="33">J90</f>
        <v>1268.1000000000001</v>
      </c>
    </row>
    <row r="88" spans="1:10" ht="25.5" x14ac:dyDescent="0.25">
      <c r="A88" s="3"/>
      <c r="B88" s="94"/>
      <c r="C88" s="16" t="s">
        <v>95</v>
      </c>
      <c r="D88" s="16" t="s">
        <v>96</v>
      </c>
      <c r="E88" s="80">
        <v>9900000000</v>
      </c>
      <c r="F88" s="34"/>
      <c r="G88" s="55" t="s">
        <v>146</v>
      </c>
      <c r="H88" s="41">
        <f t="shared" ref="H88:J89" si="34">H89</f>
        <v>1202</v>
      </c>
      <c r="I88" s="41">
        <f t="shared" si="34"/>
        <v>1268.1000000000001</v>
      </c>
      <c r="J88" s="41">
        <f t="shared" si="34"/>
        <v>1268.1000000000001</v>
      </c>
    </row>
    <row r="89" spans="1:10" ht="26.25" x14ac:dyDescent="0.25">
      <c r="A89" s="3"/>
      <c r="B89" s="94"/>
      <c r="C89" s="16" t="s">
        <v>95</v>
      </c>
      <c r="D89" s="16" t="s">
        <v>96</v>
      </c>
      <c r="E89" s="80">
        <v>9930000000</v>
      </c>
      <c r="F89" s="16"/>
      <c r="G89" s="22" t="s">
        <v>42</v>
      </c>
      <c r="H89" s="41">
        <f t="shared" si="34"/>
        <v>1202</v>
      </c>
      <c r="I89" s="41">
        <f t="shared" si="34"/>
        <v>1268.1000000000001</v>
      </c>
      <c r="J89" s="41">
        <f t="shared" si="34"/>
        <v>1268.1000000000001</v>
      </c>
    </row>
    <row r="90" spans="1:10" ht="51.75" x14ac:dyDescent="0.25">
      <c r="A90" s="3"/>
      <c r="B90" s="94"/>
      <c r="C90" s="16" t="s">
        <v>95</v>
      </c>
      <c r="D90" s="16" t="s">
        <v>96</v>
      </c>
      <c r="E90" s="80">
        <v>9930059302</v>
      </c>
      <c r="F90" s="16"/>
      <c r="G90" s="192" t="s">
        <v>380</v>
      </c>
      <c r="H90" s="39">
        <f t="shared" ref="H90" si="35">SUM(H91:H92)</f>
        <v>1202</v>
      </c>
      <c r="I90" s="39">
        <f t="shared" ref="I90" si="36">SUM(I91:I92)</f>
        <v>1268.1000000000001</v>
      </c>
      <c r="J90" s="39">
        <f t="shared" ref="J90" si="37">SUM(J91:J92)</f>
        <v>1268.1000000000001</v>
      </c>
    </row>
    <row r="91" spans="1:10" ht="38.25" x14ac:dyDescent="0.25">
      <c r="A91" s="3"/>
      <c r="B91" s="94"/>
      <c r="C91" s="16" t="s">
        <v>95</v>
      </c>
      <c r="D91" s="16" t="s">
        <v>96</v>
      </c>
      <c r="E91" s="80">
        <v>9930059302</v>
      </c>
      <c r="F91" s="16" t="s">
        <v>64</v>
      </c>
      <c r="G91" s="55" t="s">
        <v>65</v>
      </c>
      <c r="H91" s="39">
        <v>1136.9000000000001</v>
      </c>
      <c r="I91" s="39">
        <v>1136.9000000000001</v>
      </c>
      <c r="J91" s="39">
        <v>1136.9000000000001</v>
      </c>
    </row>
    <row r="92" spans="1:10" ht="38.25" x14ac:dyDescent="0.25">
      <c r="A92" s="3"/>
      <c r="B92" s="94"/>
      <c r="C92" s="16" t="s">
        <v>95</v>
      </c>
      <c r="D92" s="16" t="s">
        <v>96</v>
      </c>
      <c r="E92" s="80">
        <v>9930059302</v>
      </c>
      <c r="F92" s="84" t="s">
        <v>216</v>
      </c>
      <c r="G92" s="101" t="s">
        <v>217</v>
      </c>
      <c r="H92" s="39">
        <v>65.099999999999994</v>
      </c>
      <c r="I92" s="39">
        <v>131.19999999999999</v>
      </c>
      <c r="J92" s="39">
        <v>131.19999999999999</v>
      </c>
    </row>
    <row r="93" spans="1:10" ht="51.75" x14ac:dyDescent="0.25">
      <c r="A93" s="3"/>
      <c r="B93" s="94"/>
      <c r="C93" s="28" t="s">
        <v>95</v>
      </c>
      <c r="D93" s="28" t="s">
        <v>112</v>
      </c>
      <c r="E93" s="28"/>
      <c r="F93" s="34"/>
      <c r="G93" s="46" t="s">
        <v>128</v>
      </c>
      <c r="H93" s="40">
        <f>H94+H118</f>
        <v>7821.2999999999993</v>
      </c>
      <c r="I93" s="40">
        <f>I94+I118</f>
        <v>6986.5</v>
      </c>
      <c r="J93" s="40">
        <f>J94+J118</f>
        <v>6986.5</v>
      </c>
    </row>
    <row r="94" spans="1:10" ht="90" x14ac:dyDescent="0.25">
      <c r="A94" s="3"/>
      <c r="B94" s="94"/>
      <c r="C94" s="21" t="s">
        <v>95</v>
      </c>
      <c r="D94" s="21" t="s">
        <v>112</v>
      </c>
      <c r="E94" s="73" t="s">
        <v>52</v>
      </c>
      <c r="F94" s="16"/>
      <c r="G94" s="64" t="s">
        <v>697</v>
      </c>
      <c r="H94" s="59">
        <f>H95+H101+H106+H112</f>
        <v>2334.7999999999997</v>
      </c>
      <c r="I94" s="59">
        <f t="shared" ref="I94:J94" si="38">I95+I101+I106+I112</f>
        <v>1500</v>
      </c>
      <c r="J94" s="59">
        <f t="shared" si="38"/>
        <v>1500</v>
      </c>
    </row>
    <row r="95" spans="1:10" ht="54.75" customHeight="1" x14ac:dyDescent="0.25">
      <c r="A95" s="3"/>
      <c r="B95" s="94"/>
      <c r="C95" s="21" t="s">
        <v>95</v>
      </c>
      <c r="D95" s="21" t="s">
        <v>112</v>
      </c>
      <c r="E95" s="52" t="s">
        <v>53</v>
      </c>
      <c r="F95" s="16"/>
      <c r="G95" s="48" t="s">
        <v>207</v>
      </c>
      <c r="H95" s="96">
        <f>H97+H99</f>
        <v>337.4</v>
      </c>
      <c r="I95" s="96">
        <f t="shared" ref="I95:J95" si="39">I97+I99</f>
        <v>80</v>
      </c>
      <c r="J95" s="96">
        <f t="shared" si="39"/>
        <v>80</v>
      </c>
    </row>
    <row r="96" spans="1:10" ht="64.5" x14ac:dyDescent="0.25">
      <c r="A96" s="3"/>
      <c r="B96" s="94"/>
      <c r="C96" s="21" t="s">
        <v>95</v>
      </c>
      <c r="D96" s="21" t="s">
        <v>112</v>
      </c>
      <c r="E96" s="21" t="s">
        <v>223</v>
      </c>
      <c r="F96" s="16"/>
      <c r="G96" s="103" t="s">
        <v>301</v>
      </c>
      <c r="H96" s="102">
        <f>H97+H99</f>
        <v>337.4</v>
      </c>
      <c r="I96" s="102">
        <f t="shared" ref="I96:J96" si="40">I97+I99</f>
        <v>80</v>
      </c>
      <c r="J96" s="102">
        <f t="shared" si="40"/>
        <v>80</v>
      </c>
    </row>
    <row r="97" spans="1:10" ht="39" x14ac:dyDescent="0.25">
      <c r="A97" s="3"/>
      <c r="B97" s="94"/>
      <c r="C97" s="21" t="s">
        <v>95</v>
      </c>
      <c r="D97" s="21" t="s">
        <v>112</v>
      </c>
      <c r="E97" s="74">
        <v>1110123305</v>
      </c>
      <c r="F97" s="16"/>
      <c r="G97" s="103" t="s">
        <v>222</v>
      </c>
      <c r="H97" s="39">
        <f>H98</f>
        <v>297.39999999999998</v>
      </c>
      <c r="I97" s="39">
        <f>I98</f>
        <v>80</v>
      </c>
      <c r="J97" s="39">
        <f>J98</f>
        <v>80</v>
      </c>
    </row>
    <row r="98" spans="1:10" ht="38.25" x14ac:dyDescent="0.25">
      <c r="A98" s="3"/>
      <c r="B98" s="94"/>
      <c r="C98" s="21" t="s">
        <v>95</v>
      </c>
      <c r="D98" s="21" t="s">
        <v>112</v>
      </c>
      <c r="E98" s="74">
        <v>1110123305</v>
      </c>
      <c r="F98" s="84" t="s">
        <v>216</v>
      </c>
      <c r="G98" s="101" t="s">
        <v>217</v>
      </c>
      <c r="H98" s="39">
        <v>297.39999999999998</v>
      </c>
      <c r="I98" s="39">
        <v>80</v>
      </c>
      <c r="J98" s="39">
        <v>80</v>
      </c>
    </row>
    <row r="99" spans="1:10" ht="51.75" x14ac:dyDescent="0.25">
      <c r="A99" s="3"/>
      <c r="B99" s="94"/>
      <c r="C99" s="21" t="s">
        <v>95</v>
      </c>
      <c r="D99" s="21" t="s">
        <v>112</v>
      </c>
      <c r="E99" s="74">
        <v>1110123310</v>
      </c>
      <c r="F99" s="16"/>
      <c r="G99" s="103" t="s">
        <v>210</v>
      </c>
      <c r="H99" s="41">
        <f>H100</f>
        <v>40</v>
      </c>
      <c r="I99" s="41">
        <f>I100</f>
        <v>0</v>
      </c>
      <c r="J99" s="41">
        <f>J100</f>
        <v>0</v>
      </c>
    </row>
    <row r="100" spans="1:10" ht="38.25" x14ac:dyDescent="0.25">
      <c r="A100" s="3"/>
      <c r="B100" s="94"/>
      <c r="C100" s="21" t="s">
        <v>95</v>
      </c>
      <c r="D100" s="21" t="s">
        <v>112</v>
      </c>
      <c r="E100" s="74">
        <v>1110123310</v>
      </c>
      <c r="F100" s="84" t="s">
        <v>216</v>
      </c>
      <c r="G100" s="101" t="s">
        <v>217</v>
      </c>
      <c r="H100" s="41">
        <v>40</v>
      </c>
      <c r="I100" s="41">
        <v>0</v>
      </c>
      <c r="J100" s="41">
        <v>0</v>
      </c>
    </row>
    <row r="101" spans="1:10" ht="39" x14ac:dyDescent="0.25">
      <c r="A101" s="3"/>
      <c r="B101" s="94"/>
      <c r="C101" s="21" t="s">
        <v>95</v>
      </c>
      <c r="D101" s="21" t="s">
        <v>112</v>
      </c>
      <c r="E101" s="52" t="s">
        <v>54</v>
      </c>
      <c r="F101" s="84"/>
      <c r="G101" s="48" t="s">
        <v>203</v>
      </c>
      <c r="H101" s="41">
        <f t="shared" ref="H101:J102" si="41">H102</f>
        <v>1972.3999999999999</v>
      </c>
      <c r="I101" s="41">
        <f t="shared" si="41"/>
        <v>1400</v>
      </c>
      <c r="J101" s="41">
        <f t="shared" si="41"/>
        <v>1400</v>
      </c>
    </row>
    <row r="102" spans="1:10" ht="51.75" x14ac:dyDescent="0.25">
      <c r="A102" s="3"/>
      <c r="B102" s="94"/>
      <c r="C102" s="21" t="s">
        <v>95</v>
      </c>
      <c r="D102" s="21" t="s">
        <v>112</v>
      </c>
      <c r="E102" s="21" t="s">
        <v>224</v>
      </c>
      <c r="F102" s="84"/>
      <c r="G102" s="103" t="s">
        <v>313</v>
      </c>
      <c r="H102" s="41">
        <f t="shared" si="41"/>
        <v>1972.3999999999999</v>
      </c>
      <c r="I102" s="41">
        <f t="shared" si="41"/>
        <v>1400</v>
      </c>
      <c r="J102" s="41">
        <f t="shared" si="41"/>
        <v>1400</v>
      </c>
    </row>
    <row r="103" spans="1:10" ht="38.25" x14ac:dyDescent="0.25">
      <c r="A103" s="3"/>
      <c r="B103" s="94"/>
      <c r="C103" s="21" t="s">
        <v>95</v>
      </c>
      <c r="D103" s="21" t="s">
        <v>112</v>
      </c>
      <c r="E103" s="74">
        <v>1120123315</v>
      </c>
      <c r="F103" s="16"/>
      <c r="G103" s="101" t="s">
        <v>579</v>
      </c>
      <c r="H103" s="41">
        <f>SUM(H104:H105)</f>
        <v>1972.3999999999999</v>
      </c>
      <c r="I103" s="41">
        <f>SUM(I104:I105)</f>
        <v>1400</v>
      </c>
      <c r="J103" s="41">
        <f>SUM(J104:J105)</f>
        <v>1400</v>
      </c>
    </row>
    <row r="104" spans="1:10" ht="25.5" x14ac:dyDescent="0.25">
      <c r="A104" s="3"/>
      <c r="B104" s="94"/>
      <c r="C104" s="21" t="s">
        <v>95</v>
      </c>
      <c r="D104" s="21" t="s">
        <v>112</v>
      </c>
      <c r="E104" s="74">
        <v>1120123315</v>
      </c>
      <c r="F104" s="84" t="s">
        <v>66</v>
      </c>
      <c r="G104" s="55" t="s">
        <v>132</v>
      </c>
      <c r="H104" s="41">
        <v>118.1</v>
      </c>
      <c r="I104" s="41">
        <v>51.2</v>
      </c>
      <c r="J104" s="41">
        <v>51.2</v>
      </c>
    </row>
    <row r="105" spans="1:10" ht="38.25" x14ac:dyDescent="0.25">
      <c r="A105" s="3"/>
      <c r="B105" s="94"/>
      <c r="C105" s="21" t="s">
        <v>95</v>
      </c>
      <c r="D105" s="21" t="s">
        <v>112</v>
      </c>
      <c r="E105" s="74">
        <v>1120123315</v>
      </c>
      <c r="F105" s="84" t="s">
        <v>216</v>
      </c>
      <c r="G105" s="101" t="s">
        <v>217</v>
      </c>
      <c r="H105" s="41">
        <v>1854.3</v>
      </c>
      <c r="I105" s="41">
        <v>1348.8</v>
      </c>
      <c r="J105" s="41">
        <v>1348.8</v>
      </c>
    </row>
    <row r="106" spans="1:10" ht="51.75" x14ac:dyDescent="0.25">
      <c r="A106" s="3"/>
      <c r="B106" s="94"/>
      <c r="C106" s="21" t="s">
        <v>95</v>
      </c>
      <c r="D106" s="21" t="s">
        <v>112</v>
      </c>
      <c r="E106" s="52" t="s">
        <v>55</v>
      </c>
      <c r="F106" s="16"/>
      <c r="G106" s="48" t="s">
        <v>258</v>
      </c>
      <c r="H106" s="96">
        <f>H107</f>
        <v>10</v>
      </c>
      <c r="I106" s="96">
        <f>I107</f>
        <v>5</v>
      </c>
      <c r="J106" s="96">
        <f>J107</f>
        <v>5</v>
      </c>
    </row>
    <row r="107" spans="1:10" ht="67.5" customHeight="1" x14ac:dyDescent="0.25">
      <c r="A107" s="3"/>
      <c r="B107" s="94"/>
      <c r="C107" s="21" t="s">
        <v>95</v>
      </c>
      <c r="D107" s="21" t="s">
        <v>112</v>
      </c>
      <c r="E107" s="21" t="s">
        <v>225</v>
      </c>
      <c r="F107" s="16"/>
      <c r="G107" s="103" t="s">
        <v>323</v>
      </c>
      <c r="H107" s="102">
        <f>H108+H110</f>
        <v>10</v>
      </c>
      <c r="I107" s="102">
        <f>I108+I110</f>
        <v>5</v>
      </c>
      <c r="J107" s="102">
        <f>J108+J110</f>
        <v>5</v>
      </c>
    </row>
    <row r="108" spans="1:10" ht="25.5" x14ac:dyDescent="0.25">
      <c r="A108" s="3"/>
      <c r="B108" s="94"/>
      <c r="C108" s="21" t="s">
        <v>95</v>
      </c>
      <c r="D108" s="21" t="s">
        <v>112</v>
      </c>
      <c r="E108" s="74">
        <v>1130123320</v>
      </c>
      <c r="F108" s="16"/>
      <c r="G108" s="101" t="s">
        <v>259</v>
      </c>
      <c r="H108" s="41">
        <f>H109</f>
        <v>8</v>
      </c>
      <c r="I108" s="41">
        <f>I109</f>
        <v>4</v>
      </c>
      <c r="J108" s="41">
        <f>J109</f>
        <v>4</v>
      </c>
    </row>
    <row r="109" spans="1:10" ht="38.25" x14ac:dyDescent="0.25">
      <c r="A109" s="3"/>
      <c r="B109" s="94"/>
      <c r="C109" s="21" t="s">
        <v>95</v>
      </c>
      <c r="D109" s="21" t="s">
        <v>112</v>
      </c>
      <c r="E109" s="74">
        <v>1130123320</v>
      </c>
      <c r="F109" s="84" t="s">
        <v>216</v>
      </c>
      <c r="G109" s="101" t="s">
        <v>217</v>
      </c>
      <c r="H109" s="41">
        <v>8</v>
      </c>
      <c r="I109" s="41">
        <v>4</v>
      </c>
      <c r="J109" s="41">
        <v>4</v>
      </c>
    </row>
    <row r="110" spans="1:10" ht="38.25" x14ac:dyDescent="0.25">
      <c r="A110" s="3"/>
      <c r="B110" s="94"/>
      <c r="C110" s="21" t="s">
        <v>95</v>
      </c>
      <c r="D110" s="21" t="s">
        <v>112</v>
      </c>
      <c r="E110" s="74">
        <v>1130123325</v>
      </c>
      <c r="F110" s="16"/>
      <c r="G110" s="101" t="s">
        <v>226</v>
      </c>
      <c r="H110" s="41">
        <f>H111</f>
        <v>2</v>
      </c>
      <c r="I110" s="41">
        <f>I111</f>
        <v>1</v>
      </c>
      <c r="J110" s="41">
        <f>J111</f>
        <v>1</v>
      </c>
    </row>
    <row r="111" spans="1:10" ht="38.25" x14ac:dyDescent="0.25">
      <c r="A111" s="3"/>
      <c r="B111" s="94"/>
      <c r="C111" s="21" t="s">
        <v>95</v>
      </c>
      <c r="D111" s="21" t="s">
        <v>112</v>
      </c>
      <c r="E111" s="74">
        <v>1130123325</v>
      </c>
      <c r="F111" s="84" t="s">
        <v>216</v>
      </c>
      <c r="G111" s="101" t="s">
        <v>217</v>
      </c>
      <c r="H111" s="41">
        <v>2</v>
      </c>
      <c r="I111" s="41">
        <v>1</v>
      </c>
      <c r="J111" s="41">
        <v>1</v>
      </c>
    </row>
    <row r="112" spans="1:10" ht="64.5" x14ac:dyDescent="0.25">
      <c r="A112" s="3"/>
      <c r="B112" s="94"/>
      <c r="C112" s="21" t="s">
        <v>95</v>
      </c>
      <c r="D112" s="21" t="s">
        <v>112</v>
      </c>
      <c r="E112" s="52" t="s">
        <v>56</v>
      </c>
      <c r="F112" s="16"/>
      <c r="G112" s="48" t="s">
        <v>208</v>
      </c>
      <c r="H112" s="96">
        <f>H113</f>
        <v>15</v>
      </c>
      <c r="I112" s="96">
        <f t="shared" ref="I112:J112" si="42">I113</f>
        <v>15</v>
      </c>
      <c r="J112" s="96">
        <f t="shared" si="42"/>
        <v>15</v>
      </c>
    </row>
    <row r="113" spans="1:10" ht="63.75" x14ac:dyDescent="0.25">
      <c r="A113" s="3"/>
      <c r="B113" s="94"/>
      <c r="C113" s="21" t="s">
        <v>95</v>
      </c>
      <c r="D113" s="21" t="s">
        <v>112</v>
      </c>
      <c r="E113" s="21" t="s">
        <v>300</v>
      </c>
      <c r="F113" s="84"/>
      <c r="G113" s="101" t="s">
        <v>227</v>
      </c>
      <c r="H113" s="41">
        <f>H114+H116</f>
        <v>15</v>
      </c>
      <c r="I113" s="41">
        <f t="shared" ref="I113:J113" si="43">I114+I116</f>
        <v>15</v>
      </c>
      <c r="J113" s="41">
        <f t="shared" si="43"/>
        <v>15</v>
      </c>
    </row>
    <row r="114" spans="1:10" ht="25.5" x14ac:dyDescent="0.25">
      <c r="A114" s="3"/>
      <c r="B114" s="94"/>
      <c r="C114" s="21" t="s">
        <v>95</v>
      </c>
      <c r="D114" s="21" t="s">
        <v>112</v>
      </c>
      <c r="E114" s="74">
        <v>1140123330</v>
      </c>
      <c r="F114" s="16"/>
      <c r="G114" s="101" t="s">
        <v>197</v>
      </c>
      <c r="H114" s="41">
        <f>H115</f>
        <v>12</v>
      </c>
      <c r="I114" s="41">
        <f>I115</f>
        <v>12</v>
      </c>
      <c r="J114" s="41">
        <f>J115</f>
        <v>12</v>
      </c>
    </row>
    <row r="115" spans="1:10" ht="38.25" x14ac:dyDescent="0.25">
      <c r="A115" s="3"/>
      <c r="B115" s="94"/>
      <c r="C115" s="21" t="s">
        <v>95</v>
      </c>
      <c r="D115" s="21" t="s">
        <v>112</v>
      </c>
      <c r="E115" s="74">
        <v>1140123330</v>
      </c>
      <c r="F115" s="84" t="s">
        <v>216</v>
      </c>
      <c r="G115" s="101" t="s">
        <v>217</v>
      </c>
      <c r="H115" s="41">
        <v>12</v>
      </c>
      <c r="I115" s="41">
        <v>12</v>
      </c>
      <c r="J115" s="41">
        <v>12</v>
      </c>
    </row>
    <row r="116" spans="1:10" ht="38.25" x14ac:dyDescent="0.25">
      <c r="A116" s="3"/>
      <c r="B116" s="94"/>
      <c r="C116" s="21" t="s">
        <v>95</v>
      </c>
      <c r="D116" s="21" t="s">
        <v>112</v>
      </c>
      <c r="E116" s="74">
        <v>1140123335</v>
      </c>
      <c r="F116" s="16"/>
      <c r="G116" s="101" t="s">
        <v>228</v>
      </c>
      <c r="H116" s="41">
        <f>H117</f>
        <v>3</v>
      </c>
      <c r="I116" s="41">
        <f>I117</f>
        <v>3</v>
      </c>
      <c r="J116" s="41">
        <f>J117</f>
        <v>3</v>
      </c>
    </row>
    <row r="117" spans="1:10" ht="38.25" x14ac:dyDescent="0.25">
      <c r="A117" s="3"/>
      <c r="B117" s="94"/>
      <c r="C117" s="21" t="s">
        <v>95</v>
      </c>
      <c r="D117" s="21" t="s">
        <v>112</v>
      </c>
      <c r="E117" s="74">
        <v>1140123335</v>
      </c>
      <c r="F117" s="84" t="s">
        <v>216</v>
      </c>
      <c r="G117" s="101" t="s">
        <v>217</v>
      </c>
      <c r="H117" s="41">
        <v>3</v>
      </c>
      <c r="I117" s="41">
        <v>3</v>
      </c>
      <c r="J117" s="41">
        <v>3</v>
      </c>
    </row>
    <row r="118" spans="1:10" ht="25.5" x14ac:dyDescent="0.25">
      <c r="A118" s="3"/>
      <c r="B118" s="94"/>
      <c r="C118" s="82" t="s">
        <v>95</v>
      </c>
      <c r="D118" s="82" t="s">
        <v>112</v>
      </c>
      <c r="E118" s="73" t="s">
        <v>198</v>
      </c>
      <c r="F118" s="33"/>
      <c r="G118" s="86" t="s">
        <v>146</v>
      </c>
      <c r="H118" s="61">
        <f t="shared" ref="H118:J118" si="44">H119</f>
        <v>5486.5</v>
      </c>
      <c r="I118" s="61">
        <f t="shared" si="44"/>
        <v>5486.5</v>
      </c>
      <c r="J118" s="61">
        <f t="shared" si="44"/>
        <v>5486.5</v>
      </c>
    </row>
    <row r="119" spans="1:10" ht="63.75" x14ac:dyDescent="0.25">
      <c r="A119" s="3"/>
      <c r="B119" s="94"/>
      <c r="C119" s="21" t="s">
        <v>95</v>
      </c>
      <c r="D119" s="21" t="s">
        <v>112</v>
      </c>
      <c r="E119" s="21" t="s">
        <v>612</v>
      </c>
      <c r="F119" s="47"/>
      <c r="G119" s="54" t="s">
        <v>616</v>
      </c>
      <c r="H119" s="41">
        <f>SUM(H120:H122)</f>
        <v>5486.5</v>
      </c>
      <c r="I119" s="41">
        <f>SUM(I120:I122)</f>
        <v>5486.5</v>
      </c>
      <c r="J119" s="41">
        <f t="shared" ref="J119" si="45">SUM(J120:J122)</f>
        <v>5486.5</v>
      </c>
    </row>
    <row r="120" spans="1:10" ht="25.5" x14ac:dyDescent="0.25">
      <c r="A120" s="3"/>
      <c r="B120" s="94"/>
      <c r="C120" s="21" t="s">
        <v>95</v>
      </c>
      <c r="D120" s="21" t="s">
        <v>112</v>
      </c>
      <c r="E120" s="21" t="s">
        <v>612</v>
      </c>
      <c r="F120" s="16" t="s">
        <v>66</v>
      </c>
      <c r="G120" s="106" t="s">
        <v>132</v>
      </c>
      <c r="H120" s="41">
        <v>4638.3999999999996</v>
      </c>
      <c r="I120" s="41">
        <v>4638.3999999999996</v>
      </c>
      <c r="J120" s="41">
        <v>4638.3999999999996</v>
      </c>
    </row>
    <row r="121" spans="1:10" ht="38.25" x14ac:dyDescent="0.25">
      <c r="A121" s="3"/>
      <c r="B121" s="94"/>
      <c r="C121" s="21" t="s">
        <v>95</v>
      </c>
      <c r="D121" s="21" t="s">
        <v>112</v>
      </c>
      <c r="E121" s="21" t="s">
        <v>612</v>
      </c>
      <c r="F121" s="84" t="s">
        <v>216</v>
      </c>
      <c r="G121" s="101" t="s">
        <v>217</v>
      </c>
      <c r="H121" s="41">
        <v>843.1</v>
      </c>
      <c r="I121" s="41">
        <v>843.1</v>
      </c>
      <c r="J121" s="41">
        <v>843.1</v>
      </c>
    </row>
    <row r="122" spans="1:10" ht="25.5" x14ac:dyDescent="0.25">
      <c r="A122" s="3"/>
      <c r="B122" s="94"/>
      <c r="C122" s="21" t="s">
        <v>95</v>
      </c>
      <c r="D122" s="21" t="s">
        <v>112</v>
      </c>
      <c r="E122" s="21" t="s">
        <v>612</v>
      </c>
      <c r="F122" s="83" t="s">
        <v>133</v>
      </c>
      <c r="G122" s="101" t="s">
        <v>134</v>
      </c>
      <c r="H122" s="41">
        <v>5</v>
      </c>
      <c r="I122" s="41">
        <v>5</v>
      </c>
      <c r="J122" s="41">
        <v>5</v>
      </c>
    </row>
    <row r="123" spans="1:10" ht="39" x14ac:dyDescent="0.25">
      <c r="A123" s="3"/>
      <c r="B123" s="94"/>
      <c r="C123" s="28" t="s">
        <v>95</v>
      </c>
      <c r="D123" s="28" t="s">
        <v>123</v>
      </c>
      <c r="E123" s="28"/>
      <c r="F123" s="34"/>
      <c r="G123" s="46" t="s">
        <v>23</v>
      </c>
      <c r="H123" s="40">
        <f>H124</f>
        <v>0</v>
      </c>
      <c r="I123" s="40">
        <f t="shared" ref="I123:J123" si="46">I124</f>
        <v>0</v>
      </c>
      <c r="J123" s="40">
        <f t="shared" si="46"/>
        <v>29.4</v>
      </c>
    </row>
    <row r="124" spans="1:10" ht="90.75" customHeight="1" x14ac:dyDescent="0.25">
      <c r="A124" s="3"/>
      <c r="B124" s="94"/>
      <c r="C124" s="73" t="s">
        <v>95</v>
      </c>
      <c r="D124" s="73" t="s">
        <v>123</v>
      </c>
      <c r="E124" s="73" t="s">
        <v>232</v>
      </c>
      <c r="F124" s="16"/>
      <c r="G124" s="64" t="s">
        <v>702</v>
      </c>
      <c r="H124" s="99">
        <f t="shared" ref="H124:J125" si="47">H125</f>
        <v>0</v>
      </c>
      <c r="I124" s="99">
        <f t="shared" si="47"/>
        <v>0</v>
      </c>
      <c r="J124" s="99">
        <f t="shared" si="47"/>
        <v>29.4</v>
      </c>
    </row>
    <row r="125" spans="1:10" ht="51.75" x14ac:dyDescent="0.25">
      <c r="A125" s="3"/>
      <c r="B125" s="94"/>
      <c r="C125" s="21" t="s">
        <v>95</v>
      </c>
      <c r="D125" s="21" t="s">
        <v>123</v>
      </c>
      <c r="E125" s="52" t="s">
        <v>233</v>
      </c>
      <c r="F125" s="16"/>
      <c r="G125" s="48" t="s">
        <v>234</v>
      </c>
      <c r="H125" s="58">
        <f>H126</f>
        <v>0</v>
      </c>
      <c r="I125" s="58">
        <f t="shared" si="47"/>
        <v>0</v>
      </c>
      <c r="J125" s="58">
        <f t="shared" si="47"/>
        <v>29.4</v>
      </c>
    </row>
    <row r="126" spans="1:10" ht="51.75" x14ac:dyDescent="0.25">
      <c r="A126" s="3"/>
      <c r="B126" s="94"/>
      <c r="C126" s="21" t="s">
        <v>95</v>
      </c>
      <c r="D126" s="21" t="s">
        <v>123</v>
      </c>
      <c r="E126" s="21" t="s">
        <v>235</v>
      </c>
      <c r="F126" s="16"/>
      <c r="G126" s="103" t="s">
        <v>236</v>
      </c>
      <c r="H126" s="97">
        <f>H127+H129</f>
        <v>0</v>
      </c>
      <c r="I126" s="97">
        <f t="shared" ref="I126:J126" si="48">I127+I129</f>
        <v>0</v>
      </c>
      <c r="J126" s="97">
        <f t="shared" si="48"/>
        <v>29.4</v>
      </c>
    </row>
    <row r="127" spans="1:10" ht="38.25" x14ac:dyDescent="0.25">
      <c r="A127" s="3"/>
      <c r="B127" s="94"/>
      <c r="C127" s="21" t="s">
        <v>95</v>
      </c>
      <c r="D127" s="21" t="s">
        <v>123</v>
      </c>
      <c r="E127" s="21" t="s">
        <v>609</v>
      </c>
      <c r="F127" s="16"/>
      <c r="G127" s="101" t="s">
        <v>373</v>
      </c>
      <c r="H127" s="97">
        <f t="shared" ref="H127:J129" si="49">H128</f>
        <v>0</v>
      </c>
      <c r="I127" s="97">
        <f t="shared" si="49"/>
        <v>0</v>
      </c>
      <c r="J127" s="97">
        <f t="shared" si="49"/>
        <v>23.4</v>
      </c>
    </row>
    <row r="128" spans="1:10" ht="38.25" x14ac:dyDescent="0.25">
      <c r="A128" s="3"/>
      <c r="B128" s="94"/>
      <c r="C128" s="21" t="s">
        <v>95</v>
      </c>
      <c r="D128" s="21" t="s">
        <v>123</v>
      </c>
      <c r="E128" s="21" t="s">
        <v>609</v>
      </c>
      <c r="F128" s="84" t="s">
        <v>216</v>
      </c>
      <c r="G128" s="101" t="s">
        <v>217</v>
      </c>
      <c r="H128" s="41">
        <v>0</v>
      </c>
      <c r="I128" s="41">
        <v>0</v>
      </c>
      <c r="J128" s="41">
        <v>23.4</v>
      </c>
    </row>
    <row r="129" spans="1:10" ht="25.5" x14ac:dyDescent="0.25">
      <c r="A129" s="3"/>
      <c r="B129" s="94"/>
      <c r="C129" s="21" t="s">
        <v>95</v>
      </c>
      <c r="D129" s="21" t="s">
        <v>123</v>
      </c>
      <c r="E129" s="21" t="s">
        <v>610</v>
      </c>
      <c r="F129" s="16"/>
      <c r="G129" s="101" t="s">
        <v>374</v>
      </c>
      <c r="H129" s="97">
        <f t="shared" si="49"/>
        <v>0</v>
      </c>
      <c r="I129" s="97">
        <f t="shared" si="49"/>
        <v>0</v>
      </c>
      <c r="J129" s="97">
        <f t="shared" si="49"/>
        <v>6</v>
      </c>
    </row>
    <row r="130" spans="1:10" ht="38.25" x14ac:dyDescent="0.25">
      <c r="A130" s="3"/>
      <c r="B130" s="94"/>
      <c r="C130" s="21" t="s">
        <v>95</v>
      </c>
      <c r="D130" s="21" t="s">
        <v>123</v>
      </c>
      <c r="E130" s="21" t="s">
        <v>610</v>
      </c>
      <c r="F130" s="84" t="s">
        <v>216</v>
      </c>
      <c r="G130" s="101" t="s">
        <v>217</v>
      </c>
      <c r="H130" s="41">
        <v>0</v>
      </c>
      <c r="I130" s="41">
        <v>0</v>
      </c>
      <c r="J130" s="41">
        <v>6</v>
      </c>
    </row>
    <row r="131" spans="1:10" ht="15.75" x14ac:dyDescent="0.25">
      <c r="A131" s="3"/>
      <c r="B131" s="94"/>
      <c r="C131" s="4" t="s">
        <v>96</v>
      </c>
      <c r="D131" s="3"/>
      <c r="E131" s="3"/>
      <c r="F131" s="3"/>
      <c r="G131" s="49" t="s">
        <v>102</v>
      </c>
      <c r="H131" s="59">
        <f>H132+H143+H155+H202</f>
        <v>191520.30000000002</v>
      </c>
      <c r="I131" s="59">
        <f>I132+I143+I155+I202</f>
        <v>157267.79999999999</v>
      </c>
      <c r="J131" s="59">
        <f>J132+J143+J155+J202</f>
        <v>180002.90000000002</v>
      </c>
    </row>
    <row r="132" spans="1:10" s="32" customFormat="1" ht="14.25" x14ac:dyDescent="0.2">
      <c r="A132" s="29"/>
      <c r="B132" s="24"/>
      <c r="C132" s="30" t="s">
        <v>96</v>
      </c>
      <c r="D132" s="30" t="s">
        <v>97</v>
      </c>
      <c r="E132" s="30"/>
      <c r="F132" s="30"/>
      <c r="G132" s="45" t="s">
        <v>105</v>
      </c>
      <c r="H132" s="40">
        <f>H133+H138</f>
        <v>5355.3</v>
      </c>
      <c r="I132" s="40">
        <f t="shared" ref="I132:J132" si="50">I133+I138</f>
        <v>1563</v>
      </c>
      <c r="J132" s="40">
        <f t="shared" si="50"/>
        <v>2222.9</v>
      </c>
    </row>
    <row r="133" spans="1:10" s="32" customFormat="1" ht="89.25" x14ac:dyDescent="0.2">
      <c r="A133" s="29"/>
      <c r="B133" s="24"/>
      <c r="C133" s="84" t="s">
        <v>96</v>
      </c>
      <c r="D133" s="84" t="s">
        <v>97</v>
      </c>
      <c r="E133" s="73" t="s">
        <v>71</v>
      </c>
      <c r="F133" s="16"/>
      <c r="G133" s="213" t="s">
        <v>690</v>
      </c>
      <c r="H133" s="99">
        <f>H134</f>
        <v>3973</v>
      </c>
      <c r="I133" s="99">
        <f>I134</f>
        <v>1500</v>
      </c>
      <c r="J133" s="99">
        <f>J134</f>
        <v>2159.9</v>
      </c>
    </row>
    <row r="134" spans="1:10" s="32" customFormat="1" ht="38.25" x14ac:dyDescent="0.2">
      <c r="A134" s="29"/>
      <c r="B134" s="24"/>
      <c r="C134" s="84" t="s">
        <v>96</v>
      </c>
      <c r="D134" s="84" t="s">
        <v>97</v>
      </c>
      <c r="E134" s="52" t="s">
        <v>165</v>
      </c>
      <c r="F134" s="16"/>
      <c r="G134" s="103" t="s">
        <v>164</v>
      </c>
      <c r="H134" s="39">
        <f>H135</f>
        <v>3973</v>
      </c>
      <c r="I134" s="39">
        <f t="shared" ref="I134:J134" si="51">I135</f>
        <v>1500</v>
      </c>
      <c r="J134" s="39">
        <f t="shared" si="51"/>
        <v>2159.9</v>
      </c>
    </row>
    <row r="135" spans="1:10" s="32" customFormat="1" ht="25.5" x14ac:dyDescent="0.2">
      <c r="A135" s="29"/>
      <c r="B135" s="24"/>
      <c r="C135" s="16" t="s">
        <v>96</v>
      </c>
      <c r="D135" s="16" t="s">
        <v>124</v>
      </c>
      <c r="E135" s="21" t="s">
        <v>356</v>
      </c>
      <c r="F135" s="84"/>
      <c r="G135" s="103" t="s">
        <v>352</v>
      </c>
      <c r="H135" s="41">
        <f>H136</f>
        <v>3973</v>
      </c>
      <c r="I135" s="41">
        <f t="shared" ref="I135:J135" si="52">I136</f>
        <v>1500</v>
      </c>
      <c r="J135" s="41">
        <f t="shared" si="52"/>
        <v>2159.9</v>
      </c>
    </row>
    <row r="136" spans="1:10" s="32" customFormat="1" ht="38.25" x14ac:dyDescent="0.2">
      <c r="A136" s="29"/>
      <c r="B136" s="24"/>
      <c r="C136" s="84" t="s">
        <v>96</v>
      </c>
      <c r="D136" s="84" t="s">
        <v>97</v>
      </c>
      <c r="E136" s="21" t="s">
        <v>791</v>
      </c>
      <c r="F136" s="16"/>
      <c r="G136" s="103" t="s">
        <v>790</v>
      </c>
      <c r="H136" s="39">
        <f>H137</f>
        <v>3973</v>
      </c>
      <c r="I136" s="39">
        <f t="shared" ref="I136:J136" si="53">I137</f>
        <v>1500</v>
      </c>
      <c r="J136" s="39">
        <f t="shared" si="53"/>
        <v>2159.9</v>
      </c>
    </row>
    <row r="137" spans="1:10" s="32" customFormat="1" ht="38.25" x14ac:dyDescent="0.2">
      <c r="A137" s="29"/>
      <c r="B137" s="24"/>
      <c r="C137" s="84" t="s">
        <v>96</v>
      </c>
      <c r="D137" s="84" t="s">
        <v>97</v>
      </c>
      <c r="E137" s="21" t="s">
        <v>791</v>
      </c>
      <c r="F137" s="84" t="s">
        <v>216</v>
      </c>
      <c r="G137" s="101" t="s">
        <v>217</v>
      </c>
      <c r="H137" s="39">
        <f>43.7+3929.3</f>
        <v>3973</v>
      </c>
      <c r="I137" s="39">
        <f>16.5+1483.5</f>
        <v>1500</v>
      </c>
      <c r="J137" s="39">
        <f>23.8+2136.1</f>
        <v>2159.9</v>
      </c>
    </row>
    <row r="138" spans="1:10" s="32" customFormat="1" ht="89.25" x14ac:dyDescent="0.2">
      <c r="A138" s="29"/>
      <c r="B138" s="24"/>
      <c r="C138" s="17" t="s">
        <v>96</v>
      </c>
      <c r="D138" s="17" t="s">
        <v>97</v>
      </c>
      <c r="E138" s="74">
        <v>400000000</v>
      </c>
      <c r="F138" s="30"/>
      <c r="G138" s="212" t="s">
        <v>689</v>
      </c>
      <c r="H138" s="99">
        <f t="shared" ref="H138:J141" si="54">H139</f>
        <v>1382.3</v>
      </c>
      <c r="I138" s="99">
        <f t="shared" si="54"/>
        <v>63</v>
      </c>
      <c r="J138" s="99">
        <f t="shared" si="54"/>
        <v>63</v>
      </c>
    </row>
    <row r="139" spans="1:10" s="32" customFormat="1" ht="51" customHeight="1" x14ac:dyDescent="0.2">
      <c r="A139" s="29"/>
      <c r="B139" s="24"/>
      <c r="C139" s="47" t="s">
        <v>96</v>
      </c>
      <c r="D139" s="47" t="s">
        <v>97</v>
      </c>
      <c r="E139" s="75">
        <v>410000000</v>
      </c>
      <c r="F139" s="30"/>
      <c r="G139" s="46" t="s">
        <v>512</v>
      </c>
      <c r="H139" s="96">
        <f t="shared" si="54"/>
        <v>1382.3</v>
      </c>
      <c r="I139" s="96">
        <f t="shared" si="54"/>
        <v>63</v>
      </c>
      <c r="J139" s="96">
        <f t="shared" si="54"/>
        <v>63</v>
      </c>
    </row>
    <row r="140" spans="1:10" s="32" customFormat="1" ht="51" x14ac:dyDescent="0.2">
      <c r="A140" s="29"/>
      <c r="B140" s="24"/>
      <c r="C140" s="84" t="s">
        <v>96</v>
      </c>
      <c r="D140" s="84" t="s">
        <v>97</v>
      </c>
      <c r="E140" s="74">
        <v>410100000</v>
      </c>
      <c r="F140" s="30"/>
      <c r="G140" s="100" t="s">
        <v>513</v>
      </c>
      <c r="H140" s="96">
        <f>H141</f>
        <v>1382.3</v>
      </c>
      <c r="I140" s="96">
        <f t="shared" si="54"/>
        <v>63</v>
      </c>
      <c r="J140" s="96">
        <f t="shared" si="54"/>
        <v>63</v>
      </c>
    </row>
    <row r="141" spans="1:10" s="32" customFormat="1" ht="25.5" x14ac:dyDescent="0.2">
      <c r="A141" s="29"/>
      <c r="B141" s="24"/>
      <c r="C141" s="84" t="s">
        <v>96</v>
      </c>
      <c r="D141" s="84" t="s">
        <v>97</v>
      </c>
      <c r="E141" s="183" t="s">
        <v>515</v>
      </c>
      <c r="F141" s="16"/>
      <c r="G141" s="103" t="s">
        <v>171</v>
      </c>
      <c r="H141" s="39">
        <f>H142</f>
        <v>1382.3</v>
      </c>
      <c r="I141" s="39">
        <f t="shared" si="54"/>
        <v>63</v>
      </c>
      <c r="J141" s="39">
        <f t="shared" si="54"/>
        <v>63</v>
      </c>
    </row>
    <row r="142" spans="1:10" s="32" customFormat="1" ht="38.25" x14ac:dyDescent="0.2">
      <c r="A142" s="29"/>
      <c r="B142" s="24"/>
      <c r="C142" s="84" t="s">
        <v>96</v>
      </c>
      <c r="D142" s="84" t="s">
        <v>97</v>
      </c>
      <c r="E142" s="183" t="s">
        <v>515</v>
      </c>
      <c r="F142" s="84" t="s">
        <v>216</v>
      </c>
      <c r="G142" s="101" t="s">
        <v>217</v>
      </c>
      <c r="H142" s="39">
        <v>1382.3</v>
      </c>
      <c r="I142" s="39">
        <v>63</v>
      </c>
      <c r="J142" s="39">
        <v>63</v>
      </c>
    </row>
    <row r="143" spans="1:10" ht="14.25" x14ac:dyDescent="0.2">
      <c r="A143" s="1"/>
      <c r="B143" s="25"/>
      <c r="C143" s="30" t="s">
        <v>96</v>
      </c>
      <c r="D143" s="30" t="s">
        <v>103</v>
      </c>
      <c r="E143" s="30"/>
      <c r="F143" s="30"/>
      <c r="G143" s="27" t="s">
        <v>1</v>
      </c>
      <c r="H143" s="40">
        <f t="shared" ref="H143:J143" si="55">H144</f>
        <v>27260.9</v>
      </c>
      <c r="I143" s="40">
        <f t="shared" si="55"/>
        <v>25198.5</v>
      </c>
      <c r="J143" s="40">
        <f t="shared" si="55"/>
        <v>25329.4</v>
      </c>
    </row>
    <row r="144" spans="1:10" ht="102" x14ac:dyDescent="0.2">
      <c r="A144" s="1"/>
      <c r="B144" s="25"/>
      <c r="C144" s="5" t="s">
        <v>96</v>
      </c>
      <c r="D144" s="5" t="s">
        <v>103</v>
      </c>
      <c r="E144" s="73" t="s">
        <v>69</v>
      </c>
      <c r="F144" s="30"/>
      <c r="G144" s="212" t="s">
        <v>695</v>
      </c>
      <c r="H144" s="99">
        <f t="shared" ref="H144:J145" si="56">H145</f>
        <v>27260.9</v>
      </c>
      <c r="I144" s="99">
        <f t="shared" si="56"/>
        <v>25198.5</v>
      </c>
      <c r="J144" s="99">
        <f t="shared" si="56"/>
        <v>25329.4</v>
      </c>
    </row>
    <row r="145" spans="1:10" ht="63.75" x14ac:dyDescent="0.2">
      <c r="A145" s="1"/>
      <c r="B145" s="25"/>
      <c r="C145" s="16" t="s">
        <v>96</v>
      </c>
      <c r="D145" s="16" t="s">
        <v>103</v>
      </c>
      <c r="E145" s="52" t="s">
        <v>219</v>
      </c>
      <c r="F145" s="30"/>
      <c r="G145" s="46" t="s">
        <v>189</v>
      </c>
      <c r="H145" s="96">
        <f>H146</f>
        <v>27260.9</v>
      </c>
      <c r="I145" s="96">
        <f t="shared" si="56"/>
        <v>25198.5</v>
      </c>
      <c r="J145" s="96">
        <f t="shared" si="56"/>
        <v>25329.4</v>
      </c>
    </row>
    <row r="146" spans="1:10" ht="25.5" x14ac:dyDescent="0.2">
      <c r="A146" s="1"/>
      <c r="B146" s="25"/>
      <c r="C146" s="16" t="s">
        <v>96</v>
      </c>
      <c r="D146" s="16" t="s">
        <v>103</v>
      </c>
      <c r="E146" s="74">
        <v>920100000</v>
      </c>
      <c r="F146" s="30"/>
      <c r="G146" s="100" t="s">
        <v>305</v>
      </c>
      <c r="H146" s="102">
        <f>H147+H149+H151+H153</f>
        <v>27260.9</v>
      </c>
      <c r="I146" s="102">
        <f t="shared" ref="I146:J146" si="57">I147+I149+I151+I153</f>
        <v>25198.5</v>
      </c>
      <c r="J146" s="102">
        <f t="shared" si="57"/>
        <v>25329.4</v>
      </c>
    </row>
    <row r="147" spans="1:10" ht="76.5" x14ac:dyDescent="0.2">
      <c r="A147" s="1"/>
      <c r="B147" s="25"/>
      <c r="C147" s="16" t="s">
        <v>96</v>
      </c>
      <c r="D147" s="16" t="s">
        <v>103</v>
      </c>
      <c r="E147" s="74" t="s">
        <v>315</v>
      </c>
      <c r="F147" s="30"/>
      <c r="G147" s="100" t="s">
        <v>220</v>
      </c>
      <c r="H147" s="39">
        <f>H148</f>
        <v>5028.8</v>
      </c>
      <c r="I147" s="39">
        <f>I148</f>
        <v>5039.7</v>
      </c>
      <c r="J147" s="39">
        <f>J148</f>
        <v>5054.8999999999996</v>
      </c>
    </row>
    <row r="148" spans="1:10" ht="38.25" x14ac:dyDescent="0.2">
      <c r="A148" s="1"/>
      <c r="B148" s="25"/>
      <c r="C148" s="16" t="s">
        <v>96</v>
      </c>
      <c r="D148" s="16" t="s">
        <v>103</v>
      </c>
      <c r="E148" s="74" t="s">
        <v>315</v>
      </c>
      <c r="F148" s="84" t="s">
        <v>216</v>
      </c>
      <c r="G148" s="101" t="s">
        <v>217</v>
      </c>
      <c r="H148" s="39">
        <v>5028.8</v>
      </c>
      <c r="I148" s="39">
        <v>5039.7</v>
      </c>
      <c r="J148" s="39">
        <v>5054.8999999999996</v>
      </c>
    </row>
    <row r="149" spans="1:10" ht="89.25" x14ac:dyDescent="0.2">
      <c r="A149" s="1"/>
      <c r="B149" s="25"/>
      <c r="C149" s="16" t="s">
        <v>96</v>
      </c>
      <c r="D149" s="16" t="s">
        <v>103</v>
      </c>
      <c r="E149" s="74">
        <v>920110300</v>
      </c>
      <c r="F149" s="16"/>
      <c r="G149" s="126" t="s">
        <v>322</v>
      </c>
      <c r="H149" s="39">
        <f>H150</f>
        <v>20115.2</v>
      </c>
      <c r="I149" s="39">
        <f>I150</f>
        <v>20158.8</v>
      </c>
      <c r="J149" s="39">
        <f>J150</f>
        <v>20219.5</v>
      </c>
    </row>
    <row r="150" spans="1:10" ht="38.25" x14ac:dyDescent="0.2">
      <c r="A150" s="1"/>
      <c r="B150" s="25"/>
      <c r="C150" s="16" t="s">
        <v>96</v>
      </c>
      <c r="D150" s="16" t="s">
        <v>103</v>
      </c>
      <c r="E150" s="74">
        <v>920110300</v>
      </c>
      <c r="F150" s="84" t="s">
        <v>216</v>
      </c>
      <c r="G150" s="101" t="s">
        <v>217</v>
      </c>
      <c r="H150" s="179">
        <v>20115.2</v>
      </c>
      <c r="I150" s="179">
        <v>20158.8</v>
      </c>
      <c r="J150" s="179">
        <v>20219.5</v>
      </c>
    </row>
    <row r="151" spans="1:10" ht="63.75" x14ac:dyDescent="0.2">
      <c r="A151" s="1"/>
      <c r="B151" s="25"/>
      <c r="C151" s="16" t="s">
        <v>96</v>
      </c>
      <c r="D151" s="16" t="s">
        <v>103</v>
      </c>
      <c r="E151" s="74">
        <v>920123490</v>
      </c>
      <c r="F151" s="84"/>
      <c r="G151" s="54" t="s">
        <v>575</v>
      </c>
      <c r="H151" s="39">
        <f>H152</f>
        <v>0</v>
      </c>
      <c r="I151" s="39">
        <f t="shared" ref="I151:J151" si="58">I152</f>
        <v>0</v>
      </c>
      <c r="J151" s="39">
        <f t="shared" si="58"/>
        <v>55</v>
      </c>
    </row>
    <row r="152" spans="1:10" ht="38.25" x14ac:dyDescent="0.2">
      <c r="A152" s="1"/>
      <c r="B152" s="25"/>
      <c r="C152" s="16" t="s">
        <v>96</v>
      </c>
      <c r="D152" s="16" t="s">
        <v>103</v>
      </c>
      <c r="E152" s="74">
        <v>920123490</v>
      </c>
      <c r="F152" s="84" t="s">
        <v>216</v>
      </c>
      <c r="G152" s="101" t="s">
        <v>217</v>
      </c>
      <c r="H152" s="179">
        <v>0</v>
      </c>
      <c r="I152" s="179">
        <v>0</v>
      </c>
      <c r="J152" s="179">
        <v>55</v>
      </c>
    </row>
    <row r="153" spans="1:10" ht="77.25" customHeight="1" x14ac:dyDescent="0.2">
      <c r="A153" s="148"/>
      <c r="B153" s="25"/>
      <c r="C153" s="16" t="s">
        <v>96</v>
      </c>
      <c r="D153" s="16" t="s">
        <v>103</v>
      </c>
      <c r="E153" s="74">
        <v>920123495</v>
      </c>
      <c r="F153" s="84"/>
      <c r="G153" s="54" t="s">
        <v>642</v>
      </c>
      <c r="H153" s="39">
        <f>H154</f>
        <v>2116.9</v>
      </c>
      <c r="I153" s="39">
        <f>I154</f>
        <v>0</v>
      </c>
      <c r="J153" s="39">
        <f>J154</f>
        <v>0</v>
      </c>
    </row>
    <row r="154" spans="1:10" ht="38.25" x14ac:dyDescent="0.2">
      <c r="A154" s="148"/>
      <c r="B154" s="25"/>
      <c r="C154" s="16" t="s">
        <v>96</v>
      </c>
      <c r="D154" s="16" t="s">
        <v>103</v>
      </c>
      <c r="E154" s="74">
        <v>920123495</v>
      </c>
      <c r="F154" s="84" t="s">
        <v>216</v>
      </c>
      <c r="G154" s="101" t="s">
        <v>217</v>
      </c>
      <c r="H154" s="39">
        <v>2116.9</v>
      </c>
      <c r="I154" s="39">
        <v>0</v>
      </c>
      <c r="J154" s="39">
        <v>0</v>
      </c>
    </row>
    <row r="155" spans="1:10" ht="28.5" x14ac:dyDescent="0.2">
      <c r="A155" s="1"/>
      <c r="B155" s="25"/>
      <c r="C155" s="30" t="s">
        <v>96</v>
      </c>
      <c r="D155" s="30" t="s">
        <v>101</v>
      </c>
      <c r="E155" s="30"/>
      <c r="F155" s="30"/>
      <c r="G155" s="50" t="s">
        <v>202</v>
      </c>
      <c r="H155" s="40">
        <f>+H156+H177+H182</f>
        <v>154722.9</v>
      </c>
      <c r="I155" s="40">
        <f t="shared" ref="I155:J155" si="59">+I156+I177+I182</f>
        <v>128552.8</v>
      </c>
      <c r="J155" s="40">
        <f t="shared" si="59"/>
        <v>150504.4</v>
      </c>
    </row>
    <row r="156" spans="1:10" ht="102" x14ac:dyDescent="0.2">
      <c r="A156" s="1"/>
      <c r="B156" s="25"/>
      <c r="C156" s="5" t="s">
        <v>96</v>
      </c>
      <c r="D156" s="5" t="s">
        <v>101</v>
      </c>
      <c r="E156" s="73" t="s">
        <v>69</v>
      </c>
      <c r="F156" s="30"/>
      <c r="G156" s="212" t="s">
        <v>695</v>
      </c>
      <c r="H156" s="99">
        <f t="shared" ref="H156:J157" si="60">H157</f>
        <v>137751</v>
      </c>
      <c r="I156" s="99">
        <f t="shared" si="60"/>
        <v>123915</v>
      </c>
      <c r="J156" s="99">
        <f t="shared" si="60"/>
        <v>141899.9</v>
      </c>
    </row>
    <row r="157" spans="1:10" ht="63.75" x14ac:dyDescent="0.2">
      <c r="A157" s="1"/>
      <c r="B157" s="25"/>
      <c r="C157" s="16" t="s">
        <v>96</v>
      </c>
      <c r="D157" s="16" t="s">
        <v>101</v>
      </c>
      <c r="E157" s="121" t="s">
        <v>70</v>
      </c>
      <c r="F157" s="119"/>
      <c r="G157" s="122" t="s">
        <v>167</v>
      </c>
      <c r="H157" s="123">
        <f>H158</f>
        <v>137751</v>
      </c>
      <c r="I157" s="123">
        <f t="shared" si="60"/>
        <v>123915</v>
      </c>
      <c r="J157" s="123">
        <f t="shared" si="60"/>
        <v>141899.9</v>
      </c>
    </row>
    <row r="158" spans="1:10" ht="38.25" x14ac:dyDescent="0.2">
      <c r="A158" s="1"/>
      <c r="B158" s="25"/>
      <c r="C158" s="16" t="s">
        <v>96</v>
      </c>
      <c r="D158" s="16" t="s">
        <v>101</v>
      </c>
      <c r="E158" s="125" t="s">
        <v>304</v>
      </c>
      <c r="F158" s="119"/>
      <c r="G158" s="117" t="s">
        <v>317</v>
      </c>
      <c r="H158" s="179">
        <f>H159+H161+H163+H165+H167+H169+H171+H173+H175</f>
        <v>137751</v>
      </c>
      <c r="I158" s="179">
        <f t="shared" ref="I158:J158" si="61">I159+I161+I163+I165+I167+I169+I171+I173+I175</f>
        <v>123915</v>
      </c>
      <c r="J158" s="179">
        <f t="shared" si="61"/>
        <v>141899.9</v>
      </c>
    </row>
    <row r="159" spans="1:10" ht="89.25" x14ac:dyDescent="0.2">
      <c r="A159" s="1"/>
      <c r="B159" s="25"/>
      <c r="C159" s="16" t="s">
        <v>96</v>
      </c>
      <c r="D159" s="16" t="s">
        <v>101</v>
      </c>
      <c r="E159" s="79">
        <v>910123405</v>
      </c>
      <c r="F159" s="119"/>
      <c r="G159" s="117" t="s">
        <v>303</v>
      </c>
      <c r="H159" s="111">
        <f>H160</f>
        <v>15376.7</v>
      </c>
      <c r="I159" s="111">
        <f>I160</f>
        <v>8086.9</v>
      </c>
      <c r="J159" s="111">
        <f>J160</f>
        <v>15386.8</v>
      </c>
    </row>
    <row r="160" spans="1:10" ht="38.25" x14ac:dyDescent="0.2">
      <c r="A160" s="1"/>
      <c r="B160" s="25"/>
      <c r="C160" s="16" t="s">
        <v>96</v>
      </c>
      <c r="D160" s="16" t="s">
        <v>101</v>
      </c>
      <c r="E160" s="79">
        <v>910123405</v>
      </c>
      <c r="F160" s="84" t="s">
        <v>216</v>
      </c>
      <c r="G160" s="101" t="s">
        <v>217</v>
      </c>
      <c r="H160" s="111">
        <v>15376.7</v>
      </c>
      <c r="I160" s="111">
        <v>8086.9</v>
      </c>
      <c r="J160" s="111">
        <v>15386.8</v>
      </c>
    </row>
    <row r="161" spans="1:10" ht="62.25" customHeight="1" x14ac:dyDescent="0.2">
      <c r="A161" s="1"/>
      <c r="B161" s="25"/>
      <c r="C161" s="16" t="s">
        <v>96</v>
      </c>
      <c r="D161" s="16" t="s">
        <v>101</v>
      </c>
      <c r="E161" s="79">
        <v>910110520</v>
      </c>
      <c r="F161" s="119"/>
      <c r="G161" s="117" t="s">
        <v>187</v>
      </c>
      <c r="H161" s="111">
        <f>H162</f>
        <v>20020.599999999999</v>
      </c>
      <c r="I161" s="111">
        <f>I162</f>
        <v>20821.400000000001</v>
      </c>
      <c r="J161" s="111">
        <f>J162</f>
        <v>21654.3</v>
      </c>
    </row>
    <row r="162" spans="1:10" ht="38.25" x14ac:dyDescent="0.2">
      <c r="A162" s="1"/>
      <c r="B162" s="25"/>
      <c r="C162" s="16" t="s">
        <v>96</v>
      </c>
      <c r="D162" s="16" t="s">
        <v>101</v>
      </c>
      <c r="E162" s="79">
        <v>910110520</v>
      </c>
      <c r="F162" s="84" t="s">
        <v>216</v>
      </c>
      <c r="G162" s="101" t="s">
        <v>12</v>
      </c>
      <c r="H162" s="178">
        <v>20020.599999999999</v>
      </c>
      <c r="I162" s="179">
        <v>20821.400000000001</v>
      </c>
      <c r="J162" s="178">
        <v>21654.3</v>
      </c>
    </row>
    <row r="163" spans="1:10" ht="25.5" x14ac:dyDescent="0.2">
      <c r="A163" s="1"/>
      <c r="B163" s="25"/>
      <c r="C163" s="16" t="s">
        <v>96</v>
      </c>
      <c r="D163" s="16" t="s">
        <v>101</v>
      </c>
      <c r="E163" s="79">
        <v>910123410</v>
      </c>
      <c r="F163" s="124"/>
      <c r="G163" s="101" t="s">
        <v>188</v>
      </c>
      <c r="H163" s="111">
        <f>H164</f>
        <v>16457</v>
      </c>
      <c r="I163" s="111">
        <f>I164</f>
        <v>8177.3</v>
      </c>
      <c r="J163" s="111">
        <f>J164</f>
        <v>16457</v>
      </c>
    </row>
    <row r="164" spans="1:10" ht="38.25" x14ac:dyDescent="0.2">
      <c r="A164" s="1"/>
      <c r="B164" s="25"/>
      <c r="C164" s="16" t="s">
        <v>96</v>
      </c>
      <c r="D164" s="16" t="s">
        <v>101</v>
      </c>
      <c r="E164" s="79">
        <v>910123410</v>
      </c>
      <c r="F164" s="84" t="s">
        <v>216</v>
      </c>
      <c r="G164" s="101" t="s">
        <v>217</v>
      </c>
      <c r="H164" s="111">
        <v>16457</v>
      </c>
      <c r="I164" s="111">
        <v>8177.3</v>
      </c>
      <c r="J164" s="111">
        <v>16457</v>
      </c>
    </row>
    <row r="165" spans="1:10" ht="51" x14ac:dyDescent="0.2">
      <c r="A165" s="1"/>
      <c r="B165" s="25"/>
      <c r="C165" s="16" t="s">
        <v>96</v>
      </c>
      <c r="D165" s="16" t="s">
        <v>101</v>
      </c>
      <c r="E165" s="79" t="s">
        <v>362</v>
      </c>
      <c r="F165" s="84"/>
      <c r="G165" s="147" t="s">
        <v>361</v>
      </c>
      <c r="H165" s="111">
        <f>H166</f>
        <v>2317.6</v>
      </c>
      <c r="I165" s="111">
        <f>I166</f>
        <v>2410.3000000000002</v>
      </c>
      <c r="J165" s="111">
        <f>J166</f>
        <v>2506.8000000000002</v>
      </c>
    </row>
    <row r="166" spans="1:10" ht="38.25" x14ac:dyDescent="0.2">
      <c r="A166" s="1"/>
      <c r="B166" s="25"/>
      <c r="C166" s="16" t="s">
        <v>96</v>
      </c>
      <c r="D166" s="16" t="s">
        <v>101</v>
      </c>
      <c r="E166" s="79" t="s">
        <v>362</v>
      </c>
      <c r="F166" s="84" t="s">
        <v>216</v>
      </c>
      <c r="G166" s="101" t="s">
        <v>217</v>
      </c>
      <c r="H166" s="111">
        <v>2317.6</v>
      </c>
      <c r="I166" s="111">
        <v>2410.3000000000002</v>
      </c>
      <c r="J166" s="111">
        <v>2506.8000000000002</v>
      </c>
    </row>
    <row r="167" spans="1:10" ht="63.75" x14ac:dyDescent="0.2">
      <c r="A167" s="1"/>
      <c r="B167" s="25"/>
      <c r="C167" s="16" t="s">
        <v>96</v>
      </c>
      <c r="D167" s="16" t="s">
        <v>101</v>
      </c>
      <c r="E167" s="186" t="s">
        <v>572</v>
      </c>
      <c r="F167" s="84"/>
      <c r="G167" s="147" t="s">
        <v>363</v>
      </c>
      <c r="H167" s="111">
        <f>H168</f>
        <v>9270.5</v>
      </c>
      <c r="I167" s="111">
        <f>I168</f>
        <v>9641.2999999999993</v>
      </c>
      <c r="J167" s="111">
        <f>J168</f>
        <v>10027</v>
      </c>
    </row>
    <row r="168" spans="1:10" ht="38.25" x14ac:dyDescent="0.2">
      <c r="A168" s="1"/>
      <c r="B168" s="25"/>
      <c r="C168" s="16" t="s">
        <v>96</v>
      </c>
      <c r="D168" s="16" t="s">
        <v>101</v>
      </c>
      <c r="E168" s="186" t="s">
        <v>572</v>
      </c>
      <c r="F168" s="84" t="s">
        <v>216</v>
      </c>
      <c r="G168" s="101" t="s">
        <v>217</v>
      </c>
      <c r="H168" s="178">
        <v>9270.5</v>
      </c>
      <c r="I168" s="179">
        <v>9641.2999999999993</v>
      </c>
      <c r="J168" s="231">
        <v>10027</v>
      </c>
    </row>
    <row r="169" spans="1:10" ht="25.5" x14ac:dyDescent="0.2">
      <c r="A169" s="1"/>
      <c r="B169" s="25"/>
      <c r="C169" s="16" t="s">
        <v>96</v>
      </c>
      <c r="D169" s="16" t="s">
        <v>101</v>
      </c>
      <c r="E169" s="79" t="s">
        <v>358</v>
      </c>
      <c r="F169" s="84"/>
      <c r="G169" s="101" t="s">
        <v>359</v>
      </c>
      <c r="H169" s="111">
        <f>H170</f>
        <v>14380.3</v>
      </c>
      <c r="I169" s="111">
        <f>I170</f>
        <v>14955.6</v>
      </c>
      <c r="J169" s="111">
        <f>J170</f>
        <v>15173.6</v>
      </c>
    </row>
    <row r="170" spans="1:10" ht="38.25" x14ac:dyDescent="0.2">
      <c r="A170" s="1"/>
      <c r="B170" s="25"/>
      <c r="C170" s="16" t="s">
        <v>96</v>
      </c>
      <c r="D170" s="16" t="s">
        <v>101</v>
      </c>
      <c r="E170" s="79" t="s">
        <v>358</v>
      </c>
      <c r="F170" s="84" t="s">
        <v>216</v>
      </c>
      <c r="G170" s="101" t="s">
        <v>217</v>
      </c>
      <c r="H170" s="111">
        <v>14380.3</v>
      </c>
      <c r="I170" s="111">
        <v>14955.6</v>
      </c>
      <c r="J170" s="111">
        <v>15173.6</v>
      </c>
    </row>
    <row r="171" spans="1:10" ht="25.5" x14ac:dyDescent="0.2">
      <c r="A171" s="1"/>
      <c r="B171" s="25"/>
      <c r="C171" s="16" t="s">
        <v>96</v>
      </c>
      <c r="D171" s="16" t="s">
        <v>101</v>
      </c>
      <c r="E171" s="189" t="s">
        <v>573</v>
      </c>
      <c r="F171" s="84"/>
      <c r="G171" s="101" t="s">
        <v>360</v>
      </c>
      <c r="H171" s="111">
        <f>H172</f>
        <v>57521.3</v>
      </c>
      <c r="I171" s="111">
        <f>I172</f>
        <v>59822.2</v>
      </c>
      <c r="J171" s="111">
        <f>J172</f>
        <v>60694.400000000001</v>
      </c>
    </row>
    <row r="172" spans="1:10" ht="38.25" x14ac:dyDescent="0.2">
      <c r="A172" s="1"/>
      <c r="B172" s="25"/>
      <c r="C172" s="16" t="s">
        <v>96</v>
      </c>
      <c r="D172" s="16" t="s">
        <v>101</v>
      </c>
      <c r="E172" s="189" t="s">
        <v>573</v>
      </c>
      <c r="F172" s="84" t="s">
        <v>216</v>
      </c>
      <c r="G172" s="101" t="s">
        <v>217</v>
      </c>
      <c r="H172" s="179">
        <v>57521.3</v>
      </c>
      <c r="I172" s="178">
        <v>59822.2</v>
      </c>
      <c r="J172" s="178">
        <v>60694.400000000001</v>
      </c>
    </row>
    <row r="173" spans="1:10" ht="25.5" x14ac:dyDescent="0.2">
      <c r="A173" s="148"/>
      <c r="B173" s="25"/>
      <c r="C173" s="16" t="s">
        <v>96</v>
      </c>
      <c r="D173" s="16" t="s">
        <v>101</v>
      </c>
      <c r="E173" s="79">
        <v>910123425</v>
      </c>
      <c r="F173" s="84"/>
      <c r="G173" s="101" t="s">
        <v>415</v>
      </c>
      <c r="H173" s="111">
        <f>H174</f>
        <v>1590</v>
      </c>
      <c r="I173" s="111">
        <f>I174</f>
        <v>0</v>
      </c>
      <c r="J173" s="111">
        <f>J174</f>
        <v>0</v>
      </c>
    </row>
    <row r="174" spans="1:10" ht="38.25" x14ac:dyDescent="0.2">
      <c r="A174" s="148"/>
      <c r="B174" s="25"/>
      <c r="C174" s="16" t="s">
        <v>96</v>
      </c>
      <c r="D174" s="16" t="s">
        <v>101</v>
      </c>
      <c r="E174" s="79">
        <v>910123425</v>
      </c>
      <c r="F174" s="84" t="s">
        <v>216</v>
      </c>
      <c r="G174" s="101" t="s">
        <v>217</v>
      </c>
      <c r="H174" s="111">
        <v>1590</v>
      </c>
      <c r="I174" s="111">
        <v>0</v>
      </c>
      <c r="J174" s="111">
        <v>0</v>
      </c>
    </row>
    <row r="175" spans="1:10" x14ac:dyDescent="0.2">
      <c r="A175" s="148"/>
      <c r="B175" s="25"/>
      <c r="C175" s="16" t="s">
        <v>96</v>
      </c>
      <c r="D175" s="16" t="s">
        <v>101</v>
      </c>
      <c r="E175" s="79">
        <v>910123430</v>
      </c>
      <c r="F175" s="84"/>
      <c r="G175" s="101" t="s">
        <v>755</v>
      </c>
      <c r="H175" s="111">
        <f>H176</f>
        <v>817</v>
      </c>
      <c r="I175" s="111">
        <f t="shared" ref="I175:J175" si="62">I176</f>
        <v>0</v>
      </c>
      <c r="J175" s="111">
        <f t="shared" si="62"/>
        <v>0</v>
      </c>
    </row>
    <row r="176" spans="1:10" ht="38.25" x14ac:dyDescent="0.2">
      <c r="A176" s="148"/>
      <c r="B176" s="25"/>
      <c r="C176" s="16" t="s">
        <v>96</v>
      </c>
      <c r="D176" s="16" t="s">
        <v>101</v>
      </c>
      <c r="E176" s="79">
        <v>910123430</v>
      </c>
      <c r="F176" s="84" t="s">
        <v>216</v>
      </c>
      <c r="G176" s="101" t="s">
        <v>217</v>
      </c>
      <c r="H176" s="111">
        <v>817</v>
      </c>
      <c r="I176" s="111">
        <v>0</v>
      </c>
      <c r="J176" s="111">
        <v>0</v>
      </c>
    </row>
    <row r="177" spans="1:10" ht="127.5" x14ac:dyDescent="0.2">
      <c r="A177" s="148"/>
      <c r="B177" s="25"/>
      <c r="C177" s="5" t="s">
        <v>96</v>
      </c>
      <c r="D177" s="5" t="s">
        <v>101</v>
      </c>
      <c r="E177" s="73" t="s">
        <v>617</v>
      </c>
      <c r="F177" s="84"/>
      <c r="G177" s="214" t="s">
        <v>701</v>
      </c>
      <c r="H177" s="99">
        <f>H178</f>
        <v>6842</v>
      </c>
      <c r="I177" s="99">
        <f t="shared" ref="I177:J177" si="63">I178</f>
        <v>0</v>
      </c>
      <c r="J177" s="99">
        <f t="shared" si="63"/>
        <v>1000</v>
      </c>
    </row>
    <row r="178" spans="1:10" ht="55.5" customHeight="1" x14ac:dyDescent="0.2">
      <c r="A178" s="148"/>
      <c r="B178" s="25"/>
      <c r="C178" s="47" t="s">
        <v>96</v>
      </c>
      <c r="D178" s="47" t="s">
        <v>101</v>
      </c>
      <c r="E178" s="191">
        <v>1510000000</v>
      </c>
      <c r="F178" s="84"/>
      <c r="G178" s="48" t="s">
        <v>377</v>
      </c>
      <c r="H178" s="41">
        <f>H179</f>
        <v>6842</v>
      </c>
      <c r="I178" s="41">
        <f t="shared" ref="I178:J180" si="64">I179</f>
        <v>0</v>
      </c>
      <c r="J178" s="41">
        <f t="shared" si="64"/>
        <v>1000</v>
      </c>
    </row>
    <row r="179" spans="1:10" ht="68.25" customHeight="1" x14ac:dyDescent="0.2">
      <c r="A179" s="148"/>
      <c r="B179" s="25"/>
      <c r="C179" s="16" t="s">
        <v>96</v>
      </c>
      <c r="D179" s="16" t="s">
        <v>101</v>
      </c>
      <c r="E179" s="175">
        <v>1510200000</v>
      </c>
      <c r="F179" s="84"/>
      <c r="G179" s="101" t="s">
        <v>641</v>
      </c>
      <c r="H179" s="41">
        <f>H180</f>
        <v>6842</v>
      </c>
      <c r="I179" s="41">
        <f t="shared" si="64"/>
        <v>0</v>
      </c>
      <c r="J179" s="41">
        <f t="shared" si="64"/>
        <v>1000</v>
      </c>
    </row>
    <row r="180" spans="1:10" ht="54.75" customHeight="1" x14ac:dyDescent="0.2">
      <c r="A180" s="148"/>
      <c r="B180" s="25"/>
      <c r="C180" s="16" t="s">
        <v>96</v>
      </c>
      <c r="D180" s="16" t="s">
        <v>101</v>
      </c>
      <c r="E180" s="175" t="s">
        <v>619</v>
      </c>
      <c r="F180" s="84"/>
      <c r="G180" s="101" t="s">
        <v>618</v>
      </c>
      <c r="H180" s="41">
        <f>H181</f>
        <v>6842</v>
      </c>
      <c r="I180" s="41">
        <f t="shared" si="64"/>
        <v>0</v>
      </c>
      <c r="J180" s="41">
        <f t="shared" si="64"/>
        <v>1000</v>
      </c>
    </row>
    <row r="181" spans="1:10" ht="38.25" x14ac:dyDescent="0.2">
      <c r="A181" s="148"/>
      <c r="B181" s="25"/>
      <c r="C181" s="16" t="s">
        <v>96</v>
      </c>
      <c r="D181" s="16" t="s">
        <v>101</v>
      </c>
      <c r="E181" s="175" t="s">
        <v>619</v>
      </c>
      <c r="F181" s="84" t="s">
        <v>216</v>
      </c>
      <c r="G181" s="101" t="s">
        <v>217</v>
      </c>
      <c r="H181" s="41">
        <v>6842</v>
      </c>
      <c r="I181" s="41">
        <v>0</v>
      </c>
      <c r="J181" s="41">
        <v>1000</v>
      </c>
    </row>
    <row r="182" spans="1:10" ht="90" customHeight="1" x14ac:dyDescent="0.2">
      <c r="A182" s="1"/>
      <c r="B182" s="25"/>
      <c r="C182" s="73" t="s">
        <v>96</v>
      </c>
      <c r="D182" s="73" t="s">
        <v>101</v>
      </c>
      <c r="E182" s="73" t="s">
        <v>232</v>
      </c>
      <c r="F182" s="16"/>
      <c r="G182" s="64" t="s">
        <v>702</v>
      </c>
      <c r="H182" s="99">
        <f>H183</f>
        <v>10129.9</v>
      </c>
      <c r="I182" s="99">
        <f t="shared" ref="I182:J182" si="65">I183</f>
        <v>4637.8</v>
      </c>
      <c r="J182" s="99">
        <f t="shared" si="65"/>
        <v>7604.5</v>
      </c>
    </row>
    <row r="183" spans="1:10" ht="51" x14ac:dyDescent="0.2">
      <c r="A183" s="148"/>
      <c r="B183" s="25"/>
      <c r="C183" s="52" t="s">
        <v>96</v>
      </c>
      <c r="D183" s="52" t="s">
        <v>101</v>
      </c>
      <c r="E183" s="52" t="s">
        <v>233</v>
      </c>
      <c r="F183" s="47"/>
      <c r="G183" s="48" t="s">
        <v>234</v>
      </c>
      <c r="H183" s="99">
        <f>H184+H197</f>
        <v>10129.9</v>
      </c>
      <c r="I183" s="99">
        <f t="shared" ref="I183:J183" si="66">I184+I197</f>
        <v>4637.8</v>
      </c>
      <c r="J183" s="99">
        <f t="shared" si="66"/>
        <v>7604.5</v>
      </c>
    </row>
    <row r="184" spans="1:10" ht="51" x14ac:dyDescent="0.2">
      <c r="A184" s="1"/>
      <c r="B184" s="25"/>
      <c r="C184" s="21" t="s">
        <v>96</v>
      </c>
      <c r="D184" s="21" t="s">
        <v>101</v>
      </c>
      <c r="E184" s="21" t="s">
        <v>235</v>
      </c>
      <c r="F184" s="84"/>
      <c r="G184" s="101" t="s">
        <v>236</v>
      </c>
      <c r="H184" s="41">
        <f>H185+H187+H189+H191+H193+H195</f>
        <v>5670.5</v>
      </c>
      <c r="I184" s="41">
        <f t="shared" ref="I184:J184" si="67">I185+I187+I189+I191+I193+I195</f>
        <v>0</v>
      </c>
      <c r="J184" s="41">
        <f t="shared" si="67"/>
        <v>2781.2</v>
      </c>
    </row>
    <row r="185" spans="1:10" ht="38.25" x14ac:dyDescent="0.2">
      <c r="A185" s="1"/>
      <c r="B185" s="25"/>
      <c r="C185" s="21" t="s">
        <v>96</v>
      </c>
      <c r="D185" s="21" t="s">
        <v>101</v>
      </c>
      <c r="E185" s="21" t="s">
        <v>605</v>
      </c>
      <c r="F185" s="84"/>
      <c r="G185" s="101" t="s">
        <v>355</v>
      </c>
      <c r="H185" s="41">
        <f>H186</f>
        <v>2972.1</v>
      </c>
      <c r="I185" s="41">
        <f>I186</f>
        <v>0</v>
      </c>
      <c r="J185" s="41">
        <f>J186</f>
        <v>2381.1999999999998</v>
      </c>
    </row>
    <row r="186" spans="1:10" ht="38.25" x14ac:dyDescent="0.2">
      <c r="A186" s="1"/>
      <c r="B186" s="25"/>
      <c r="C186" s="21" t="s">
        <v>96</v>
      </c>
      <c r="D186" s="21" t="s">
        <v>101</v>
      </c>
      <c r="E186" s="21" t="s">
        <v>605</v>
      </c>
      <c r="F186" s="84" t="s">
        <v>216</v>
      </c>
      <c r="G186" s="101" t="s">
        <v>217</v>
      </c>
      <c r="H186" s="41">
        <v>2972.1</v>
      </c>
      <c r="I186" s="41">
        <v>0</v>
      </c>
      <c r="J186" s="41">
        <v>2381.1999999999998</v>
      </c>
    </row>
    <row r="187" spans="1:10" ht="25.5" x14ac:dyDescent="0.2">
      <c r="A187" s="1"/>
      <c r="B187" s="25"/>
      <c r="C187" s="21" t="s">
        <v>96</v>
      </c>
      <c r="D187" s="21" t="s">
        <v>101</v>
      </c>
      <c r="E187" s="21" t="s">
        <v>607</v>
      </c>
      <c r="F187" s="84"/>
      <c r="G187" s="101" t="s">
        <v>606</v>
      </c>
      <c r="H187" s="41">
        <f>H188</f>
        <v>529.4</v>
      </c>
      <c r="I187" s="41">
        <f>I188</f>
        <v>0</v>
      </c>
      <c r="J187" s="41">
        <f>J188</f>
        <v>0</v>
      </c>
    </row>
    <row r="188" spans="1:10" ht="38.25" x14ac:dyDescent="0.2">
      <c r="A188" s="148"/>
      <c r="B188" s="25"/>
      <c r="C188" s="21" t="s">
        <v>96</v>
      </c>
      <c r="D188" s="21" t="s">
        <v>101</v>
      </c>
      <c r="E188" s="21" t="s">
        <v>607</v>
      </c>
      <c r="F188" s="84" t="s">
        <v>216</v>
      </c>
      <c r="G188" s="101" t="s">
        <v>217</v>
      </c>
      <c r="H188" s="41">
        <v>529.4</v>
      </c>
      <c r="I188" s="41">
        <v>0</v>
      </c>
      <c r="J188" s="41">
        <v>0</v>
      </c>
    </row>
    <row r="189" spans="1:10" ht="25.5" x14ac:dyDescent="0.2">
      <c r="A189" s="148"/>
      <c r="B189" s="25"/>
      <c r="C189" s="21" t="s">
        <v>96</v>
      </c>
      <c r="D189" s="21" t="s">
        <v>101</v>
      </c>
      <c r="E189" s="21" t="s">
        <v>608</v>
      </c>
      <c r="F189" s="16"/>
      <c r="G189" s="101" t="s">
        <v>343</v>
      </c>
      <c r="H189" s="41">
        <f>H190</f>
        <v>401</v>
      </c>
      <c r="I189" s="41">
        <f>I190</f>
        <v>0</v>
      </c>
      <c r="J189" s="41">
        <f>J190</f>
        <v>400</v>
      </c>
    </row>
    <row r="190" spans="1:10" ht="38.25" x14ac:dyDescent="0.2">
      <c r="A190" s="148"/>
      <c r="B190" s="25"/>
      <c r="C190" s="21" t="s">
        <v>96</v>
      </c>
      <c r="D190" s="21" t="s">
        <v>101</v>
      </c>
      <c r="E190" s="21" t="s">
        <v>608</v>
      </c>
      <c r="F190" s="84" t="s">
        <v>216</v>
      </c>
      <c r="G190" s="101" t="s">
        <v>217</v>
      </c>
      <c r="H190" s="41">
        <f>370+31</f>
        <v>401</v>
      </c>
      <c r="I190" s="41">
        <v>0</v>
      </c>
      <c r="J190" s="41">
        <v>400</v>
      </c>
    </row>
    <row r="191" spans="1:10" ht="38.25" x14ac:dyDescent="0.2">
      <c r="A191" s="148"/>
      <c r="B191" s="25"/>
      <c r="C191" s="21" t="s">
        <v>96</v>
      </c>
      <c r="D191" s="21" t="s">
        <v>101</v>
      </c>
      <c r="E191" s="21" t="s">
        <v>737</v>
      </c>
      <c r="F191" s="84"/>
      <c r="G191" s="101" t="s">
        <v>736</v>
      </c>
      <c r="H191" s="41">
        <f>H192</f>
        <v>178</v>
      </c>
      <c r="I191" s="41">
        <f t="shared" ref="I191:J191" si="68">I192</f>
        <v>0</v>
      </c>
      <c r="J191" s="41">
        <f t="shared" si="68"/>
        <v>0</v>
      </c>
    </row>
    <row r="192" spans="1:10" ht="38.25" x14ac:dyDescent="0.2">
      <c r="A192" s="148"/>
      <c r="B192" s="25"/>
      <c r="C192" s="21" t="s">
        <v>96</v>
      </c>
      <c r="D192" s="21" t="s">
        <v>101</v>
      </c>
      <c r="E192" s="21" t="s">
        <v>737</v>
      </c>
      <c r="F192" s="84" t="s">
        <v>216</v>
      </c>
      <c r="G192" s="101" t="s">
        <v>217</v>
      </c>
      <c r="H192" s="41">
        <v>178</v>
      </c>
      <c r="I192" s="41">
        <v>0</v>
      </c>
      <c r="J192" s="41">
        <v>0</v>
      </c>
    </row>
    <row r="193" spans="1:10" x14ac:dyDescent="0.2">
      <c r="A193" s="148"/>
      <c r="B193" s="25"/>
      <c r="C193" s="21" t="s">
        <v>96</v>
      </c>
      <c r="D193" s="21" t="s">
        <v>101</v>
      </c>
      <c r="E193" s="21" t="s">
        <v>738</v>
      </c>
      <c r="F193" s="84"/>
      <c r="G193" s="101" t="s">
        <v>739</v>
      </c>
      <c r="H193" s="41">
        <f>H194</f>
        <v>600</v>
      </c>
      <c r="I193" s="41">
        <f t="shared" ref="I193:J193" si="69">I194</f>
        <v>0</v>
      </c>
      <c r="J193" s="41">
        <f t="shared" si="69"/>
        <v>0</v>
      </c>
    </row>
    <row r="194" spans="1:10" ht="38.25" x14ac:dyDescent="0.2">
      <c r="A194" s="148"/>
      <c r="B194" s="25"/>
      <c r="C194" s="21" t="s">
        <v>96</v>
      </c>
      <c r="D194" s="21" t="s">
        <v>101</v>
      </c>
      <c r="E194" s="21" t="s">
        <v>738</v>
      </c>
      <c r="F194" s="84" t="s">
        <v>216</v>
      </c>
      <c r="G194" s="101" t="s">
        <v>217</v>
      </c>
      <c r="H194" s="41">
        <v>600</v>
      </c>
      <c r="I194" s="41">
        <v>0</v>
      </c>
      <c r="J194" s="41">
        <v>0</v>
      </c>
    </row>
    <row r="195" spans="1:10" ht="25.5" x14ac:dyDescent="0.2">
      <c r="A195" s="148"/>
      <c r="B195" s="25"/>
      <c r="C195" s="21" t="s">
        <v>96</v>
      </c>
      <c r="D195" s="21" t="s">
        <v>101</v>
      </c>
      <c r="E195" s="21" t="s">
        <v>740</v>
      </c>
      <c r="F195" s="84"/>
      <c r="G195" s="101" t="s">
        <v>741</v>
      </c>
      <c r="H195" s="41">
        <f>H196</f>
        <v>990</v>
      </c>
      <c r="I195" s="41">
        <f t="shared" ref="I195:J195" si="70">I196</f>
        <v>0</v>
      </c>
      <c r="J195" s="41">
        <f t="shared" si="70"/>
        <v>0</v>
      </c>
    </row>
    <row r="196" spans="1:10" ht="38.25" x14ac:dyDescent="0.2">
      <c r="A196" s="148"/>
      <c r="B196" s="25"/>
      <c r="C196" s="21" t="s">
        <v>96</v>
      </c>
      <c r="D196" s="21" t="s">
        <v>101</v>
      </c>
      <c r="E196" s="21" t="s">
        <v>740</v>
      </c>
      <c r="F196" s="84" t="s">
        <v>216</v>
      </c>
      <c r="G196" s="101" t="s">
        <v>217</v>
      </c>
      <c r="H196" s="41">
        <v>990</v>
      </c>
      <c r="I196" s="41">
        <v>0</v>
      </c>
      <c r="J196" s="41">
        <v>0</v>
      </c>
    </row>
    <row r="197" spans="1:10" ht="63.75" x14ac:dyDescent="0.2">
      <c r="A197" s="148"/>
      <c r="B197" s="25"/>
      <c r="C197" s="21" t="s">
        <v>96</v>
      </c>
      <c r="D197" s="21" t="s">
        <v>101</v>
      </c>
      <c r="E197" s="51" t="s">
        <v>603</v>
      </c>
      <c r="F197" s="84"/>
      <c r="G197" s="101" t="s">
        <v>604</v>
      </c>
      <c r="H197" s="41">
        <f>H198+H200</f>
        <v>4459.3999999999996</v>
      </c>
      <c r="I197" s="41">
        <f t="shared" ref="I197:J197" si="71">I198+I200</f>
        <v>4637.8</v>
      </c>
      <c r="J197" s="41">
        <f t="shared" si="71"/>
        <v>4823.3</v>
      </c>
    </row>
    <row r="198" spans="1:10" ht="42" customHeight="1" x14ac:dyDescent="0.2">
      <c r="A198" s="148"/>
      <c r="B198" s="25"/>
      <c r="C198" s="21" t="s">
        <v>96</v>
      </c>
      <c r="D198" s="21" t="s">
        <v>101</v>
      </c>
      <c r="E198" s="51" t="s">
        <v>369</v>
      </c>
      <c r="F198" s="84"/>
      <c r="G198" s="101" t="s">
        <v>366</v>
      </c>
      <c r="H198" s="41">
        <f>H199</f>
        <v>891.9</v>
      </c>
      <c r="I198" s="41">
        <f>I199</f>
        <v>927.6</v>
      </c>
      <c r="J198" s="41">
        <f>J199</f>
        <v>964.7</v>
      </c>
    </row>
    <row r="199" spans="1:10" ht="38.25" x14ac:dyDescent="0.2">
      <c r="A199" s="148"/>
      <c r="B199" s="25"/>
      <c r="C199" s="21" t="s">
        <v>96</v>
      </c>
      <c r="D199" s="21" t="s">
        <v>101</v>
      </c>
      <c r="E199" s="51" t="s">
        <v>369</v>
      </c>
      <c r="F199" s="84" t="s">
        <v>216</v>
      </c>
      <c r="G199" s="101" t="s">
        <v>217</v>
      </c>
      <c r="H199" s="179">
        <v>891.9</v>
      </c>
      <c r="I199" s="179">
        <v>927.6</v>
      </c>
      <c r="J199" s="179">
        <v>964.7</v>
      </c>
    </row>
    <row r="200" spans="1:10" ht="54.75" customHeight="1" x14ac:dyDescent="0.2">
      <c r="A200" s="148"/>
      <c r="B200" s="25"/>
      <c r="C200" s="21" t="s">
        <v>96</v>
      </c>
      <c r="D200" s="21" t="s">
        <v>101</v>
      </c>
      <c r="E200" s="51" t="s">
        <v>370</v>
      </c>
      <c r="F200" s="84"/>
      <c r="G200" s="101" t="s">
        <v>364</v>
      </c>
      <c r="H200" s="41">
        <f>H201</f>
        <v>3567.5</v>
      </c>
      <c r="I200" s="41">
        <f>I201</f>
        <v>3710.2</v>
      </c>
      <c r="J200" s="41">
        <f>J201</f>
        <v>3858.6</v>
      </c>
    </row>
    <row r="201" spans="1:10" ht="38.25" x14ac:dyDescent="0.2">
      <c r="A201" s="148"/>
      <c r="B201" s="25"/>
      <c r="C201" s="21" t="s">
        <v>96</v>
      </c>
      <c r="D201" s="21" t="s">
        <v>101</v>
      </c>
      <c r="E201" s="51" t="s">
        <v>370</v>
      </c>
      <c r="F201" s="84" t="s">
        <v>216</v>
      </c>
      <c r="G201" s="101" t="s">
        <v>217</v>
      </c>
      <c r="H201" s="41">
        <v>3567.5</v>
      </c>
      <c r="I201" s="41">
        <v>3710.2</v>
      </c>
      <c r="J201" s="41">
        <v>3858.6</v>
      </c>
    </row>
    <row r="202" spans="1:10" ht="25.5" x14ac:dyDescent="0.2">
      <c r="A202" s="1"/>
      <c r="B202" s="25"/>
      <c r="C202" s="30" t="s">
        <v>96</v>
      </c>
      <c r="D202" s="30" t="s">
        <v>124</v>
      </c>
      <c r="E202" s="30"/>
      <c r="F202" s="30"/>
      <c r="G202" s="46" t="s">
        <v>4</v>
      </c>
      <c r="H202" s="40">
        <f>H203+H213+H235</f>
        <v>4181.2000000000007</v>
      </c>
      <c r="I202" s="40">
        <f t="shared" ref="I202:J202" si="72">I203+I213+I235</f>
        <v>1953.5</v>
      </c>
      <c r="J202" s="40">
        <f t="shared" si="72"/>
        <v>1946.2</v>
      </c>
    </row>
    <row r="203" spans="1:10" ht="89.25" x14ac:dyDescent="0.2">
      <c r="A203" s="1"/>
      <c r="B203" s="25"/>
      <c r="C203" s="16" t="s">
        <v>96</v>
      </c>
      <c r="D203" s="16" t="s">
        <v>124</v>
      </c>
      <c r="E203" s="73" t="s">
        <v>71</v>
      </c>
      <c r="F203" s="16"/>
      <c r="G203" s="213" t="s">
        <v>690</v>
      </c>
      <c r="H203" s="99">
        <f t="shared" ref="H203:J203" si="73">H204</f>
        <v>406.3</v>
      </c>
      <c r="I203" s="99">
        <f t="shared" si="73"/>
        <v>183.5</v>
      </c>
      <c r="J203" s="99">
        <f t="shared" si="73"/>
        <v>176.2</v>
      </c>
    </row>
    <row r="204" spans="1:10" ht="38.25" x14ac:dyDescent="0.2">
      <c r="A204" s="1"/>
      <c r="B204" s="25"/>
      <c r="C204" s="16" t="s">
        <v>96</v>
      </c>
      <c r="D204" s="16" t="s">
        <v>124</v>
      </c>
      <c r="E204" s="52" t="s">
        <v>165</v>
      </c>
      <c r="F204" s="16"/>
      <c r="G204" s="48" t="s">
        <v>164</v>
      </c>
      <c r="H204" s="96">
        <f>H205+H208</f>
        <v>406.3</v>
      </c>
      <c r="I204" s="96">
        <f t="shared" ref="I204:J204" si="74">I205+I208</f>
        <v>183.5</v>
      </c>
      <c r="J204" s="96">
        <f t="shared" si="74"/>
        <v>176.2</v>
      </c>
    </row>
    <row r="205" spans="1:10" ht="76.5" x14ac:dyDescent="0.2">
      <c r="A205" s="1"/>
      <c r="B205" s="25"/>
      <c r="C205" s="16" t="s">
        <v>96</v>
      </c>
      <c r="D205" s="16" t="s">
        <v>124</v>
      </c>
      <c r="E205" s="21" t="s">
        <v>254</v>
      </c>
      <c r="F205" s="16"/>
      <c r="G205" s="103" t="s">
        <v>320</v>
      </c>
      <c r="H205" s="41">
        <f t="shared" ref="H205:J206" si="75">H206</f>
        <v>164</v>
      </c>
      <c r="I205" s="41">
        <f t="shared" si="75"/>
        <v>147.5</v>
      </c>
      <c r="J205" s="41">
        <f t="shared" si="75"/>
        <v>140.19999999999999</v>
      </c>
    </row>
    <row r="206" spans="1:10" ht="51" x14ac:dyDescent="0.2">
      <c r="A206" s="1"/>
      <c r="B206" s="25"/>
      <c r="C206" s="16" t="s">
        <v>96</v>
      </c>
      <c r="D206" s="16" t="s">
        <v>124</v>
      </c>
      <c r="E206" s="21" t="s">
        <v>510</v>
      </c>
      <c r="F206" s="30"/>
      <c r="G206" s="100" t="s">
        <v>166</v>
      </c>
      <c r="H206" s="41">
        <f t="shared" si="75"/>
        <v>164</v>
      </c>
      <c r="I206" s="41">
        <f t="shared" si="75"/>
        <v>147.5</v>
      </c>
      <c r="J206" s="41">
        <f t="shared" si="75"/>
        <v>140.19999999999999</v>
      </c>
    </row>
    <row r="207" spans="1:10" ht="38.25" x14ac:dyDescent="0.2">
      <c r="A207" s="1"/>
      <c r="B207" s="25"/>
      <c r="C207" s="16" t="s">
        <v>96</v>
      </c>
      <c r="D207" s="16" t="s">
        <v>124</v>
      </c>
      <c r="E207" s="21" t="s">
        <v>510</v>
      </c>
      <c r="F207" s="84" t="s">
        <v>216</v>
      </c>
      <c r="G207" s="101" t="s">
        <v>217</v>
      </c>
      <c r="H207" s="39">
        <v>164</v>
      </c>
      <c r="I207" s="39">
        <f>164-16.5</f>
        <v>147.5</v>
      </c>
      <c r="J207" s="39">
        <f>164-23.8</f>
        <v>140.19999999999999</v>
      </c>
    </row>
    <row r="208" spans="1:10" ht="25.5" x14ac:dyDescent="0.2">
      <c r="A208" s="1"/>
      <c r="B208" s="25"/>
      <c r="C208" s="16" t="s">
        <v>96</v>
      </c>
      <c r="D208" s="16" t="s">
        <v>124</v>
      </c>
      <c r="E208" s="21" t="s">
        <v>356</v>
      </c>
      <c r="F208" s="84"/>
      <c r="G208" s="103" t="s">
        <v>352</v>
      </c>
      <c r="H208" s="41">
        <f>H209+H211</f>
        <v>242.3</v>
      </c>
      <c r="I208" s="41">
        <f t="shared" ref="I208:J208" si="76">I209+I211</f>
        <v>36</v>
      </c>
      <c r="J208" s="41">
        <f t="shared" si="76"/>
        <v>36</v>
      </c>
    </row>
    <row r="209" spans="1:10" ht="38.25" x14ac:dyDescent="0.2">
      <c r="A209" s="1"/>
      <c r="B209" s="25"/>
      <c r="C209" s="16" t="s">
        <v>96</v>
      </c>
      <c r="D209" s="16" t="s">
        <v>124</v>
      </c>
      <c r="E209" s="84" t="s">
        <v>511</v>
      </c>
      <c r="F209" s="30"/>
      <c r="G209" s="100" t="s">
        <v>169</v>
      </c>
      <c r="H209" s="41">
        <f t="shared" ref="H209:J209" si="77">H210</f>
        <v>36</v>
      </c>
      <c r="I209" s="41">
        <f t="shared" si="77"/>
        <v>36</v>
      </c>
      <c r="J209" s="41">
        <f t="shared" si="77"/>
        <v>36</v>
      </c>
    </row>
    <row r="210" spans="1:10" ht="38.25" x14ac:dyDescent="0.2">
      <c r="A210" s="148"/>
      <c r="B210" s="25"/>
      <c r="C210" s="16" t="s">
        <v>96</v>
      </c>
      <c r="D210" s="16" t="s">
        <v>124</v>
      </c>
      <c r="E210" s="84" t="s">
        <v>511</v>
      </c>
      <c r="F210" s="84" t="s">
        <v>216</v>
      </c>
      <c r="G210" s="101" t="s">
        <v>217</v>
      </c>
      <c r="H210" s="41">
        <v>36</v>
      </c>
      <c r="I210" s="41">
        <v>36</v>
      </c>
      <c r="J210" s="41">
        <v>36</v>
      </c>
    </row>
    <row r="211" spans="1:10" ht="63.75" x14ac:dyDescent="0.2">
      <c r="A211" s="148"/>
      <c r="B211" s="25"/>
      <c r="C211" s="16" t="s">
        <v>96</v>
      </c>
      <c r="D211" s="16" t="s">
        <v>124</v>
      </c>
      <c r="E211" s="84" t="s">
        <v>752</v>
      </c>
      <c r="F211" s="84"/>
      <c r="G211" s="101" t="s">
        <v>753</v>
      </c>
      <c r="H211" s="41">
        <f>H212</f>
        <v>206.3</v>
      </c>
      <c r="I211" s="41">
        <f t="shared" ref="I211:J211" si="78">I212</f>
        <v>0</v>
      </c>
      <c r="J211" s="41">
        <f t="shared" si="78"/>
        <v>0</v>
      </c>
    </row>
    <row r="212" spans="1:10" ht="38.25" x14ac:dyDescent="0.2">
      <c r="A212" s="148"/>
      <c r="B212" s="25"/>
      <c r="C212" s="16" t="s">
        <v>96</v>
      </c>
      <c r="D212" s="16" t="s">
        <v>124</v>
      </c>
      <c r="E212" s="84" t="s">
        <v>752</v>
      </c>
      <c r="F212" s="84" t="s">
        <v>216</v>
      </c>
      <c r="G212" s="101" t="s">
        <v>217</v>
      </c>
      <c r="H212" s="41">
        <f>250-43.7</f>
        <v>206.3</v>
      </c>
      <c r="I212" s="41">
        <v>0</v>
      </c>
      <c r="J212" s="41">
        <v>0</v>
      </c>
    </row>
    <row r="213" spans="1:10" ht="89.25" x14ac:dyDescent="0.2">
      <c r="A213" s="1"/>
      <c r="B213" s="25"/>
      <c r="C213" s="5" t="s">
        <v>96</v>
      </c>
      <c r="D213" s="5" t="s">
        <v>124</v>
      </c>
      <c r="E213" s="76">
        <v>400000000</v>
      </c>
      <c r="F213" s="16"/>
      <c r="G213" s="212" t="s">
        <v>689</v>
      </c>
      <c r="H213" s="99">
        <f t="shared" ref="H213:J213" si="79">H214</f>
        <v>2453.5</v>
      </c>
      <c r="I213" s="99">
        <f t="shared" si="79"/>
        <v>1470</v>
      </c>
      <c r="J213" s="99">
        <f t="shared" si="79"/>
        <v>1470</v>
      </c>
    </row>
    <row r="214" spans="1:10" ht="52.5" customHeight="1" x14ac:dyDescent="0.2">
      <c r="A214" s="1"/>
      <c r="B214" s="25"/>
      <c r="C214" s="47" t="s">
        <v>96</v>
      </c>
      <c r="D214" s="47" t="s">
        <v>124</v>
      </c>
      <c r="E214" s="75">
        <v>410000000</v>
      </c>
      <c r="F214" s="30"/>
      <c r="G214" s="46" t="s">
        <v>512</v>
      </c>
      <c r="H214" s="96">
        <f>H215+H224</f>
        <v>2453.5</v>
      </c>
      <c r="I214" s="96">
        <f t="shared" ref="I214:J214" si="80">I215+I224</f>
        <v>1470</v>
      </c>
      <c r="J214" s="96">
        <f t="shared" si="80"/>
        <v>1470</v>
      </c>
    </row>
    <row r="215" spans="1:10" ht="51" x14ac:dyDescent="0.2">
      <c r="A215" s="1"/>
      <c r="B215" s="25"/>
      <c r="C215" s="16" t="s">
        <v>96</v>
      </c>
      <c r="D215" s="16" t="s">
        <v>124</v>
      </c>
      <c r="E215" s="74">
        <v>410200000</v>
      </c>
      <c r="F215" s="30"/>
      <c r="G215" s="100" t="s">
        <v>520</v>
      </c>
      <c r="H215" s="39">
        <f>H216+H218+H220+H222</f>
        <v>167.5</v>
      </c>
      <c r="I215" s="39">
        <f t="shared" ref="I215:J215" si="81">I216+I218+I220+I222</f>
        <v>70</v>
      </c>
      <c r="J215" s="39">
        <f t="shared" si="81"/>
        <v>70</v>
      </c>
    </row>
    <row r="216" spans="1:10" ht="76.5" x14ac:dyDescent="0.2">
      <c r="A216" s="1"/>
      <c r="B216" s="25"/>
      <c r="C216" s="16" t="s">
        <v>96</v>
      </c>
      <c r="D216" s="16" t="s">
        <v>124</v>
      </c>
      <c r="E216" s="183" t="s">
        <v>516</v>
      </c>
      <c r="F216" s="84"/>
      <c r="G216" s="101" t="s">
        <v>725</v>
      </c>
      <c r="H216" s="39">
        <f t="shared" ref="H216:J216" si="82">H217</f>
        <v>50</v>
      </c>
      <c r="I216" s="39">
        <f t="shared" si="82"/>
        <v>50</v>
      </c>
      <c r="J216" s="39">
        <f t="shared" si="82"/>
        <v>50</v>
      </c>
    </row>
    <row r="217" spans="1:10" ht="38.25" x14ac:dyDescent="0.2">
      <c r="A217" s="1"/>
      <c r="B217" s="25"/>
      <c r="C217" s="16" t="s">
        <v>96</v>
      </c>
      <c r="D217" s="16" t="s">
        <v>124</v>
      </c>
      <c r="E217" s="183" t="s">
        <v>516</v>
      </c>
      <c r="F217" s="84" t="s">
        <v>216</v>
      </c>
      <c r="G217" s="101" t="s">
        <v>217</v>
      </c>
      <c r="H217" s="39">
        <v>50</v>
      </c>
      <c r="I217" s="39">
        <v>50</v>
      </c>
      <c r="J217" s="39">
        <v>50</v>
      </c>
    </row>
    <row r="218" spans="1:10" ht="25.5" x14ac:dyDescent="0.2">
      <c r="A218" s="1"/>
      <c r="B218" s="25"/>
      <c r="C218" s="16" t="s">
        <v>96</v>
      </c>
      <c r="D218" s="16" t="s">
        <v>124</v>
      </c>
      <c r="E218" s="183" t="s">
        <v>517</v>
      </c>
      <c r="F218" s="84"/>
      <c r="G218" s="101" t="s">
        <v>518</v>
      </c>
      <c r="H218" s="39">
        <f>H219</f>
        <v>30</v>
      </c>
      <c r="I218" s="39">
        <f>I219</f>
        <v>20</v>
      </c>
      <c r="J218" s="39">
        <f>J219</f>
        <v>20</v>
      </c>
    </row>
    <row r="219" spans="1:10" ht="38.25" x14ac:dyDescent="0.2">
      <c r="A219" s="1"/>
      <c r="B219" s="25"/>
      <c r="C219" s="16" t="s">
        <v>96</v>
      </c>
      <c r="D219" s="16" t="s">
        <v>124</v>
      </c>
      <c r="E219" s="183" t="s">
        <v>517</v>
      </c>
      <c r="F219" s="84" t="s">
        <v>216</v>
      </c>
      <c r="G219" s="101" t="s">
        <v>217</v>
      </c>
      <c r="H219" s="39">
        <v>30</v>
      </c>
      <c r="I219" s="39">
        <v>20</v>
      </c>
      <c r="J219" s="39">
        <v>20</v>
      </c>
    </row>
    <row r="220" spans="1:10" ht="38.25" x14ac:dyDescent="0.2">
      <c r="A220" s="148"/>
      <c r="B220" s="25"/>
      <c r="C220" s="16" t="s">
        <v>96</v>
      </c>
      <c r="D220" s="16" t="s">
        <v>124</v>
      </c>
      <c r="E220" s="183" t="s">
        <v>726</v>
      </c>
      <c r="F220" s="84"/>
      <c r="G220" s="101" t="s">
        <v>727</v>
      </c>
      <c r="H220" s="39">
        <f>H221</f>
        <v>82.5</v>
      </c>
      <c r="I220" s="39">
        <f t="shared" ref="I220:J220" si="83">I221</f>
        <v>0</v>
      </c>
      <c r="J220" s="39">
        <f t="shared" si="83"/>
        <v>0</v>
      </c>
    </row>
    <row r="221" spans="1:10" ht="38.25" x14ac:dyDescent="0.2">
      <c r="A221" s="148"/>
      <c r="B221" s="25"/>
      <c r="C221" s="16" t="s">
        <v>96</v>
      </c>
      <c r="D221" s="16" t="s">
        <v>124</v>
      </c>
      <c r="E221" s="183" t="s">
        <v>726</v>
      </c>
      <c r="F221" s="84" t="s">
        <v>216</v>
      </c>
      <c r="G221" s="101" t="s">
        <v>217</v>
      </c>
      <c r="H221" s="39">
        <v>82.5</v>
      </c>
      <c r="I221" s="39">
        <v>0</v>
      </c>
      <c r="J221" s="39">
        <v>0</v>
      </c>
    </row>
    <row r="222" spans="1:10" x14ac:dyDescent="0.2">
      <c r="A222" s="148"/>
      <c r="B222" s="25"/>
      <c r="C222" s="16" t="s">
        <v>96</v>
      </c>
      <c r="D222" s="16" t="s">
        <v>124</v>
      </c>
      <c r="E222" s="183" t="s">
        <v>728</v>
      </c>
      <c r="F222" s="84"/>
      <c r="G222" s="101" t="s">
        <v>729</v>
      </c>
      <c r="H222" s="39">
        <f>H223</f>
        <v>5</v>
      </c>
      <c r="I222" s="39">
        <f t="shared" ref="I222:J222" si="84">I223</f>
        <v>0</v>
      </c>
      <c r="J222" s="39">
        <f t="shared" si="84"/>
        <v>0</v>
      </c>
    </row>
    <row r="223" spans="1:10" ht="38.25" x14ac:dyDescent="0.2">
      <c r="A223" s="148"/>
      <c r="B223" s="25"/>
      <c r="C223" s="16" t="s">
        <v>96</v>
      </c>
      <c r="D223" s="16" t="s">
        <v>124</v>
      </c>
      <c r="E223" s="183" t="s">
        <v>728</v>
      </c>
      <c r="F223" s="84" t="s">
        <v>216</v>
      </c>
      <c r="G223" s="101" t="s">
        <v>217</v>
      </c>
      <c r="H223" s="39">
        <v>5</v>
      </c>
      <c r="I223" s="39">
        <v>0</v>
      </c>
      <c r="J223" s="39">
        <v>0</v>
      </c>
    </row>
    <row r="224" spans="1:10" ht="51" x14ac:dyDescent="0.2">
      <c r="A224" s="1"/>
      <c r="B224" s="25"/>
      <c r="C224" s="16" t="s">
        <v>96</v>
      </c>
      <c r="D224" s="16" t="s">
        <v>124</v>
      </c>
      <c r="E224" s="183" t="s">
        <v>523</v>
      </c>
      <c r="F224" s="84"/>
      <c r="G224" s="100" t="s">
        <v>521</v>
      </c>
      <c r="H224" s="39">
        <f>H225+H227+H229+H231+H233</f>
        <v>2286</v>
      </c>
      <c r="I224" s="39">
        <f t="shared" ref="I224:J224" si="85">I225+I227+I229+I231</f>
        <v>1400</v>
      </c>
      <c r="J224" s="39">
        <f t="shared" si="85"/>
        <v>1400</v>
      </c>
    </row>
    <row r="225" spans="1:10" ht="63.75" x14ac:dyDescent="0.2">
      <c r="A225" s="1"/>
      <c r="B225" s="25"/>
      <c r="C225" s="16" t="s">
        <v>96</v>
      </c>
      <c r="D225" s="16" t="s">
        <v>124</v>
      </c>
      <c r="E225" s="183" t="s">
        <v>522</v>
      </c>
      <c r="F225" s="84"/>
      <c r="G225" s="101" t="s">
        <v>730</v>
      </c>
      <c r="H225" s="39">
        <f>H226</f>
        <v>150</v>
      </c>
      <c r="I225" s="39">
        <f t="shared" ref="I225:J225" si="86">I226</f>
        <v>100</v>
      </c>
      <c r="J225" s="39">
        <f t="shared" si="86"/>
        <v>100</v>
      </c>
    </row>
    <row r="226" spans="1:10" ht="63.75" x14ac:dyDescent="0.2">
      <c r="A226" s="1"/>
      <c r="B226" s="25"/>
      <c r="C226" s="16" t="s">
        <v>96</v>
      </c>
      <c r="D226" s="16" t="s">
        <v>124</v>
      </c>
      <c r="E226" s="183" t="s">
        <v>522</v>
      </c>
      <c r="F226" s="16" t="s">
        <v>13</v>
      </c>
      <c r="G226" s="101" t="s">
        <v>381</v>
      </c>
      <c r="H226" s="39">
        <v>150</v>
      </c>
      <c r="I226" s="39">
        <v>100</v>
      </c>
      <c r="J226" s="39">
        <v>100</v>
      </c>
    </row>
    <row r="227" spans="1:10" ht="63.75" x14ac:dyDescent="0.2">
      <c r="A227" s="148"/>
      <c r="B227" s="25"/>
      <c r="C227" s="16" t="s">
        <v>96</v>
      </c>
      <c r="D227" s="16" t="s">
        <v>124</v>
      </c>
      <c r="E227" s="183" t="s">
        <v>525</v>
      </c>
      <c r="F227" s="84"/>
      <c r="G227" s="101" t="s">
        <v>524</v>
      </c>
      <c r="H227" s="39">
        <f>H228</f>
        <v>1000</v>
      </c>
      <c r="I227" s="39">
        <f t="shared" ref="I227:J227" si="87">I228</f>
        <v>500</v>
      </c>
      <c r="J227" s="39">
        <f t="shared" si="87"/>
        <v>500</v>
      </c>
    </row>
    <row r="228" spans="1:10" ht="63.75" x14ac:dyDescent="0.2">
      <c r="A228" s="148"/>
      <c r="B228" s="25"/>
      <c r="C228" s="16" t="s">
        <v>96</v>
      </c>
      <c r="D228" s="16" t="s">
        <v>124</v>
      </c>
      <c r="E228" s="183" t="s">
        <v>525</v>
      </c>
      <c r="F228" s="16" t="s">
        <v>13</v>
      </c>
      <c r="G228" s="101" t="s">
        <v>381</v>
      </c>
      <c r="H228" s="39">
        <v>1000</v>
      </c>
      <c r="I228" s="39">
        <v>500</v>
      </c>
      <c r="J228" s="39">
        <v>500</v>
      </c>
    </row>
    <row r="229" spans="1:10" ht="104.25" customHeight="1" x14ac:dyDescent="0.2">
      <c r="A229" s="148"/>
      <c r="B229" s="25"/>
      <c r="C229" s="16" t="s">
        <v>96</v>
      </c>
      <c r="D229" s="16" t="s">
        <v>124</v>
      </c>
      <c r="E229" s="183" t="s">
        <v>526</v>
      </c>
      <c r="F229" s="84"/>
      <c r="G229" s="101" t="s">
        <v>527</v>
      </c>
      <c r="H229" s="39">
        <f>H230</f>
        <v>80</v>
      </c>
      <c r="I229" s="39">
        <f t="shared" ref="I229:J229" si="88">I230</f>
        <v>100</v>
      </c>
      <c r="J229" s="39">
        <f t="shared" si="88"/>
        <v>100</v>
      </c>
    </row>
    <row r="230" spans="1:10" ht="63.75" x14ac:dyDescent="0.2">
      <c r="A230" s="148"/>
      <c r="B230" s="25"/>
      <c r="C230" s="16" t="s">
        <v>96</v>
      </c>
      <c r="D230" s="16" t="s">
        <v>124</v>
      </c>
      <c r="E230" s="183" t="s">
        <v>526</v>
      </c>
      <c r="F230" s="16" t="s">
        <v>13</v>
      </c>
      <c r="G230" s="101" t="s">
        <v>381</v>
      </c>
      <c r="H230" s="39">
        <v>80</v>
      </c>
      <c r="I230" s="39">
        <v>100</v>
      </c>
      <c r="J230" s="39">
        <v>100</v>
      </c>
    </row>
    <row r="231" spans="1:10" ht="102" x14ac:dyDescent="0.2">
      <c r="A231" s="148"/>
      <c r="B231" s="25"/>
      <c r="C231" s="16" t="s">
        <v>96</v>
      </c>
      <c r="D231" s="16" t="s">
        <v>124</v>
      </c>
      <c r="E231" s="183" t="s">
        <v>529</v>
      </c>
      <c r="F231" s="84"/>
      <c r="G231" s="101" t="s">
        <v>528</v>
      </c>
      <c r="H231" s="39">
        <f>H232</f>
        <v>700</v>
      </c>
      <c r="I231" s="39">
        <f t="shared" ref="I231:J231" si="89">I232</f>
        <v>700</v>
      </c>
      <c r="J231" s="39">
        <f t="shared" si="89"/>
        <v>700</v>
      </c>
    </row>
    <row r="232" spans="1:10" ht="63.75" x14ac:dyDescent="0.2">
      <c r="A232" s="148"/>
      <c r="B232" s="25"/>
      <c r="C232" s="16" t="s">
        <v>96</v>
      </c>
      <c r="D232" s="16" t="s">
        <v>124</v>
      </c>
      <c r="E232" s="183" t="s">
        <v>529</v>
      </c>
      <c r="F232" s="16" t="s">
        <v>13</v>
      </c>
      <c r="G232" s="101" t="s">
        <v>381</v>
      </c>
      <c r="H232" s="39">
        <v>700</v>
      </c>
      <c r="I232" s="39">
        <v>700</v>
      </c>
      <c r="J232" s="39">
        <v>700</v>
      </c>
    </row>
    <row r="233" spans="1:10" ht="95.25" customHeight="1" x14ac:dyDescent="0.2">
      <c r="A233" s="148"/>
      <c r="B233" s="25"/>
      <c r="C233" s="16" t="s">
        <v>96</v>
      </c>
      <c r="D233" s="16" t="s">
        <v>124</v>
      </c>
      <c r="E233" s="183" t="s">
        <v>731</v>
      </c>
      <c r="F233" s="16"/>
      <c r="G233" s="101" t="s">
        <v>732</v>
      </c>
      <c r="H233" s="39">
        <f>H234</f>
        <v>356</v>
      </c>
      <c r="I233" s="39">
        <f t="shared" ref="I233:J233" si="90">I234</f>
        <v>0</v>
      </c>
      <c r="J233" s="39">
        <f t="shared" si="90"/>
        <v>0</v>
      </c>
    </row>
    <row r="234" spans="1:10" ht="63.75" x14ac:dyDescent="0.2">
      <c r="A234" s="148"/>
      <c r="B234" s="25"/>
      <c r="C234" s="16" t="s">
        <v>96</v>
      </c>
      <c r="D234" s="16" t="s">
        <v>124</v>
      </c>
      <c r="E234" s="183" t="s">
        <v>731</v>
      </c>
      <c r="F234" s="16" t="s">
        <v>13</v>
      </c>
      <c r="G234" s="101" t="s">
        <v>381</v>
      </c>
      <c r="H234" s="39">
        <v>356</v>
      </c>
      <c r="I234" s="39">
        <v>0</v>
      </c>
      <c r="J234" s="39">
        <v>0</v>
      </c>
    </row>
    <row r="235" spans="1:10" ht="76.5" x14ac:dyDescent="0.2">
      <c r="A235" s="148"/>
      <c r="B235" s="25"/>
      <c r="C235" s="5" t="s">
        <v>96</v>
      </c>
      <c r="D235" s="5" t="s">
        <v>124</v>
      </c>
      <c r="E235" s="73" t="s">
        <v>148</v>
      </c>
      <c r="F235" s="16"/>
      <c r="G235" s="63" t="s">
        <v>694</v>
      </c>
      <c r="H235" s="99">
        <f t="shared" ref="H235:J235" si="91">H236</f>
        <v>1321.4</v>
      </c>
      <c r="I235" s="99">
        <f t="shared" si="91"/>
        <v>300</v>
      </c>
      <c r="J235" s="99">
        <f t="shared" si="91"/>
        <v>300</v>
      </c>
    </row>
    <row r="236" spans="1:10" ht="63.75" x14ac:dyDescent="0.2">
      <c r="A236" s="148"/>
      <c r="B236" s="25"/>
      <c r="C236" s="47" t="s">
        <v>96</v>
      </c>
      <c r="D236" s="47" t="s">
        <v>124</v>
      </c>
      <c r="E236" s="52" t="s">
        <v>149</v>
      </c>
      <c r="F236" s="16"/>
      <c r="G236" s="48" t="s">
        <v>566</v>
      </c>
      <c r="H236" s="96">
        <f>H237</f>
        <v>1321.4</v>
      </c>
      <c r="I236" s="96">
        <f>I237</f>
        <v>300</v>
      </c>
      <c r="J236" s="96">
        <f>J237</f>
        <v>300</v>
      </c>
    </row>
    <row r="237" spans="1:10" ht="89.25" x14ac:dyDescent="0.2">
      <c r="A237" s="148"/>
      <c r="B237" s="25"/>
      <c r="C237" s="16" t="s">
        <v>96</v>
      </c>
      <c r="D237" s="16" t="s">
        <v>124</v>
      </c>
      <c r="E237" s="21" t="s">
        <v>215</v>
      </c>
      <c r="F237" s="16"/>
      <c r="G237" s="103" t="s">
        <v>567</v>
      </c>
      <c r="H237" s="102">
        <f>H238+H240+H242+H244</f>
        <v>1321.4</v>
      </c>
      <c r="I237" s="102">
        <f>I238+I240+I242+I244</f>
        <v>300</v>
      </c>
      <c r="J237" s="102">
        <f t="shared" ref="J237" si="92">J238+J240+J242+J244</f>
        <v>300</v>
      </c>
    </row>
    <row r="238" spans="1:10" ht="51" x14ac:dyDescent="0.2">
      <c r="A238" s="148"/>
      <c r="B238" s="25"/>
      <c r="C238" s="16" t="s">
        <v>96</v>
      </c>
      <c r="D238" s="16" t="s">
        <v>124</v>
      </c>
      <c r="E238" s="186" t="s">
        <v>568</v>
      </c>
      <c r="F238" s="16"/>
      <c r="G238" s="103" t="s">
        <v>624</v>
      </c>
      <c r="H238" s="39">
        <f>H239</f>
        <v>0</v>
      </c>
      <c r="I238" s="39">
        <f>I239</f>
        <v>0</v>
      </c>
      <c r="J238" s="39">
        <f>J239</f>
        <v>300</v>
      </c>
    </row>
    <row r="239" spans="1:10" ht="38.25" x14ac:dyDescent="0.2">
      <c r="A239" s="148"/>
      <c r="B239" s="25"/>
      <c r="C239" s="16" t="s">
        <v>96</v>
      </c>
      <c r="D239" s="16" t="s">
        <v>124</v>
      </c>
      <c r="E239" s="186" t="s">
        <v>568</v>
      </c>
      <c r="F239" s="84" t="s">
        <v>216</v>
      </c>
      <c r="G239" s="101" t="s">
        <v>217</v>
      </c>
      <c r="H239" s="39">
        <v>0</v>
      </c>
      <c r="I239" s="39">
        <v>0</v>
      </c>
      <c r="J239" s="39">
        <v>300</v>
      </c>
    </row>
    <row r="240" spans="1:10" ht="78" customHeight="1" x14ac:dyDescent="0.2">
      <c r="A240" s="148"/>
      <c r="B240" s="25"/>
      <c r="C240" s="16" t="s">
        <v>96</v>
      </c>
      <c r="D240" s="16" t="s">
        <v>124</v>
      </c>
      <c r="E240" s="74">
        <v>810123102</v>
      </c>
      <c r="F240" s="16"/>
      <c r="G240" s="103" t="s">
        <v>569</v>
      </c>
      <c r="H240" s="39">
        <f>H241</f>
        <v>591</v>
      </c>
      <c r="I240" s="39">
        <f>I241</f>
        <v>100</v>
      </c>
      <c r="J240" s="39">
        <f>J241</f>
        <v>0</v>
      </c>
    </row>
    <row r="241" spans="1:10" ht="38.25" x14ac:dyDescent="0.2">
      <c r="A241" s="148"/>
      <c r="B241" s="25"/>
      <c r="C241" s="16" t="s">
        <v>96</v>
      </c>
      <c r="D241" s="16" t="s">
        <v>124</v>
      </c>
      <c r="E241" s="74">
        <v>810123102</v>
      </c>
      <c r="F241" s="84" t="s">
        <v>216</v>
      </c>
      <c r="G241" s="101" t="s">
        <v>217</v>
      </c>
      <c r="H241" s="39">
        <v>591</v>
      </c>
      <c r="I241" s="39">
        <v>100</v>
      </c>
      <c r="J241" s="39">
        <v>0</v>
      </c>
    </row>
    <row r="242" spans="1:10" ht="76.5" x14ac:dyDescent="0.2">
      <c r="A242" s="148"/>
      <c r="B242" s="25"/>
      <c r="C242" s="16" t="s">
        <v>96</v>
      </c>
      <c r="D242" s="16" t="s">
        <v>124</v>
      </c>
      <c r="E242" s="74">
        <v>810123103</v>
      </c>
      <c r="F242" s="84"/>
      <c r="G242" s="101" t="s">
        <v>570</v>
      </c>
      <c r="H242" s="39">
        <f t="shared" ref="H242:J242" si="93">H243</f>
        <v>435</v>
      </c>
      <c r="I242" s="39">
        <f t="shared" si="93"/>
        <v>100</v>
      </c>
      <c r="J242" s="39">
        <f t="shared" si="93"/>
        <v>0</v>
      </c>
    </row>
    <row r="243" spans="1:10" ht="38.25" x14ac:dyDescent="0.2">
      <c r="A243" s="148"/>
      <c r="B243" s="25"/>
      <c r="C243" s="16" t="s">
        <v>96</v>
      </c>
      <c r="D243" s="16" t="s">
        <v>124</v>
      </c>
      <c r="E243" s="74">
        <v>810123103</v>
      </c>
      <c r="F243" s="84" t="s">
        <v>216</v>
      </c>
      <c r="G243" s="101" t="s">
        <v>217</v>
      </c>
      <c r="H243" s="39">
        <v>435</v>
      </c>
      <c r="I243" s="39">
        <v>100</v>
      </c>
      <c r="J243" s="39">
        <v>0</v>
      </c>
    </row>
    <row r="244" spans="1:10" ht="89.25" x14ac:dyDescent="0.2">
      <c r="A244" s="148"/>
      <c r="B244" s="25"/>
      <c r="C244" s="16" t="s">
        <v>96</v>
      </c>
      <c r="D244" s="16" t="s">
        <v>124</v>
      </c>
      <c r="E244" s="74">
        <v>810123104</v>
      </c>
      <c r="F244" s="84"/>
      <c r="G244" s="101" t="s">
        <v>571</v>
      </c>
      <c r="H244" s="39">
        <f>H245</f>
        <v>295.39999999999998</v>
      </c>
      <c r="I244" s="39">
        <f t="shared" ref="I244" si="94">I245</f>
        <v>100</v>
      </c>
      <c r="J244" s="39">
        <f t="shared" ref="J244" si="95">J245</f>
        <v>0</v>
      </c>
    </row>
    <row r="245" spans="1:10" ht="38.25" x14ac:dyDescent="0.2">
      <c r="A245" s="148"/>
      <c r="B245" s="25"/>
      <c r="C245" s="16" t="s">
        <v>96</v>
      </c>
      <c r="D245" s="16" t="s">
        <v>124</v>
      </c>
      <c r="E245" s="74">
        <v>810123104</v>
      </c>
      <c r="F245" s="84" t="s">
        <v>216</v>
      </c>
      <c r="G245" s="101" t="s">
        <v>217</v>
      </c>
      <c r="H245" s="39">
        <v>295.39999999999998</v>
      </c>
      <c r="I245" s="39">
        <v>100</v>
      </c>
      <c r="J245" s="39">
        <v>0</v>
      </c>
    </row>
    <row r="246" spans="1:10" ht="30" x14ac:dyDescent="0.25">
      <c r="A246" s="1"/>
      <c r="B246" s="25"/>
      <c r="C246" s="4" t="s">
        <v>97</v>
      </c>
      <c r="D246" s="3"/>
      <c r="E246" s="3"/>
      <c r="F246" s="3"/>
      <c r="G246" s="49" t="s">
        <v>49</v>
      </c>
      <c r="H246" s="95">
        <f>H247+H278+H321+H388</f>
        <v>70657.5</v>
      </c>
      <c r="I246" s="95">
        <f>I247+I278+I321+I388</f>
        <v>32793.699999999997</v>
      </c>
      <c r="J246" s="95">
        <f>J247+J278+J321+J388</f>
        <v>35081</v>
      </c>
    </row>
    <row r="247" spans="1:10" ht="14.25" x14ac:dyDescent="0.2">
      <c r="A247" s="1"/>
      <c r="B247" s="25"/>
      <c r="C247" s="30" t="s">
        <v>97</v>
      </c>
      <c r="D247" s="30" t="s">
        <v>90</v>
      </c>
      <c r="E247" s="30"/>
      <c r="F247" s="30"/>
      <c r="G247" s="27" t="s">
        <v>44</v>
      </c>
      <c r="H247" s="40">
        <f>H248</f>
        <v>6179.1</v>
      </c>
      <c r="I247" s="40">
        <f t="shared" ref="I247:J247" si="96">I248</f>
        <v>6087.7999999999993</v>
      </c>
      <c r="J247" s="40">
        <f t="shared" si="96"/>
        <v>6087.8</v>
      </c>
    </row>
    <row r="248" spans="1:10" ht="76.5" x14ac:dyDescent="0.2">
      <c r="A248" s="1"/>
      <c r="B248" s="25"/>
      <c r="C248" s="5" t="s">
        <v>97</v>
      </c>
      <c r="D248" s="5" t="s">
        <v>90</v>
      </c>
      <c r="E248" s="73" t="s">
        <v>156</v>
      </c>
      <c r="F248" s="16"/>
      <c r="G248" s="212" t="s">
        <v>688</v>
      </c>
      <c r="H248" s="99">
        <f>H249+H256+H271</f>
        <v>6179.1</v>
      </c>
      <c r="I248" s="99">
        <f t="shared" ref="I248:J248" si="97">I249+I256+I271</f>
        <v>6087.7999999999993</v>
      </c>
      <c r="J248" s="99">
        <f t="shared" si="97"/>
        <v>6087.8</v>
      </c>
    </row>
    <row r="249" spans="1:10" ht="38.25" x14ac:dyDescent="0.2">
      <c r="A249" s="1"/>
      <c r="B249" s="25"/>
      <c r="C249" s="47" t="s">
        <v>97</v>
      </c>
      <c r="D249" s="47" t="s">
        <v>90</v>
      </c>
      <c r="E249" s="52" t="s">
        <v>152</v>
      </c>
      <c r="F249" s="16"/>
      <c r="G249" s="48" t="s">
        <v>306</v>
      </c>
      <c r="H249" s="96">
        <f>H250+H253</f>
        <v>1753.3</v>
      </c>
      <c r="I249" s="96">
        <f t="shared" ref="I249:J249" si="98">I250+I253</f>
        <v>950</v>
      </c>
      <c r="J249" s="96">
        <f t="shared" si="98"/>
        <v>950</v>
      </c>
    </row>
    <row r="250" spans="1:10" ht="38.25" x14ac:dyDescent="0.2">
      <c r="A250" s="1"/>
      <c r="B250" s="25"/>
      <c r="C250" s="84" t="s">
        <v>97</v>
      </c>
      <c r="D250" s="84" t="s">
        <v>90</v>
      </c>
      <c r="E250" s="21" t="s">
        <v>270</v>
      </c>
      <c r="F250" s="16"/>
      <c r="G250" s="103" t="s">
        <v>272</v>
      </c>
      <c r="H250" s="96">
        <f>H251</f>
        <v>953.3</v>
      </c>
      <c r="I250" s="96">
        <f>I251</f>
        <v>150</v>
      </c>
      <c r="J250" s="96">
        <f>J251</f>
        <v>150</v>
      </c>
    </row>
    <row r="251" spans="1:10" ht="51" x14ac:dyDescent="0.25">
      <c r="A251" s="1"/>
      <c r="B251" s="25"/>
      <c r="C251" s="16" t="s">
        <v>97</v>
      </c>
      <c r="D251" s="16" t="s">
        <v>90</v>
      </c>
      <c r="E251" s="185" t="s">
        <v>540</v>
      </c>
      <c r="F251" s="3"/>
      <c r="G251" s="101" t="s">
        <v>271</v>
      </c>
      <c r="H251" s="41">
        <f>SUM(H252:H252)</f>
        <v>953.3</v>
      </c>
      <c r="I251" s="41">
        <f>SUM(I252:I252)</f>
        <v>150</v>
      </c>
      <c r="J251" s="41">
        <f>SUM(J252:J252)</f>
        <v>150</v>
      </c>
    </row>
    <row r="252" spans="1:10" ht="38.25" x14ac:dyDescent="0.2">
      <c r="A252" s="1"/>
      <c r="B252" s="25"/>
      <c r="C252" s="16" t="s">
        <v>97</v>
      </c>
      <c r="D252" s="16" t="s">
        <v>90</v>
      </c>
      <c r="E252" s="185" t="s">
        <v>540</v>
      </c>
      <c r="F252" s="84" t="s">
        <v>216</v>
      </c>
      <c r="G252" s="101" t="s">
        <v>217</v>
      </c>
      <c r="H252" s="41">
        <f>100+853.3</f>
        <v>953.3</v>
      </c>
      <c r="I252" s="41">
        <v>150</v>
      </c>
      <c r="J252" s="41">
        <v>150</v>
      </c>
    </row>
    <row r="253" spans="1:10" ht="38.25" x14ac:dyDescent="0.2">
      <c r="A253" s="1"/>
      <c r="B253" s="25"/>
      <c r="C253" s="16" t="s">
        <v>97</v>
      </c>
      <c r="D253" s="16" t="s">
        <v>90</v>
      </c>
      <c r="E253" s="21" t="s">
        <v>307</v>
      </c>
      <c r="F253" s="16"/>
      <c r="G253" s="103" t="s">
        <v>273</v>
      </c>
      <c r="H253" s="96">
        <f t="shared" ref="H253:J253" si="99">H254</f>
        <v>800</v>
      </c>
      <c r="I253" s="96">
        <f t="shared" si="99"/>
        <v>800</v>
      </c>
      <c r="J253" s="96">
        <f t="shared" si="99"/>
        <v>800</v>
      </c>
    </row>
    <row r="254" spans="1:10" ht="25.5" x14ac:dyDescent="0.25">
      <c r="A254" s="1"/>
      <c r="B254" s="25"/>
      <c r="C254" s="16" t="s">
        <v>97</v>
      </c>
      <c r="D254" s="16" t="s">
        <v>90</v>
      </c>
      <c r="E254" s="21" t="s">
        <v>541</v>
      </c>
      <c r="F254" s="3"/>
      <c r="G254" s="101" t="s">
        <v>350</v>
      </c>
      <c r="H254" s="41">
        <f>H255</f>
        <v>800</v>
      </c>
      <c r="I254" s="41">
        <f>I255</f>
        <v>800</v>
      </c>
      <c r="J254" s="41">
        <f>J255</f>
        <v>800</v>
      </c>
    </row>
    <row r="255" spans="1:10" ht="38.25" x14ac:dyDescent="0.2">
      <c r="A255" s="1"/>
      <c r="B255" s="25"/>
      <c r="C255" s="16" t="s">
        <v>97</v>
      </c>
      <c r="D255" s="16" t="s">
        <v>90</v>
      </c>
      <c r="E255" s="21" t="s">
        <v>541</v>
      </c>
      <c r="F255" s="84" t="s">
        <v>216</v>
      </c>
      <c r="G255" s="101" t="s">
        <v>217</v>
      </c>
      <c r="H255" s="39">
        <v>800</v>
      </c>
      <c r="I255" s="39">
        <v>800</v>
      </c>
      <c r="J255" s="39">
        <v>800</v>
      </c>
    </row>
    <row r="256" spans="1:10" ht="38.25" x14ac:dyDescent="0.2">
      <c r="A256" s="1"/>
      <c r="B256" s="25"/>
      <c r="C256" s="47" t="s">
        <v>97</v>
      </c>
      <c r="D256" s="47" t="s">
        <v>90</v>
      </c>
      <c r="E256" s="52" t="s">
        <v>153</v>
      </c>
      <c r="F256" s="16"/>
      <c r="G256" s="48" t="s">
        <v>150</v>
      </c>
      <c r="H256" s="96">
        <f>H257+H264</f>
        <v>2964.4</v>
      </c>
      <c r="I256" s="96">
        <f t="shared" ref="I256:J256" si="100">I257+I264</f>
        <v>2223.6999999999998</v>
      </c>
      <c r="J256" s="96">
        <f t="shared" si="100"/>
        <v>1810</v>
      </c>
    </row>
    <row r="257" spans="1:10" ht="25.5" x14ac:dyDescent="0.2">
      <c r="A257" s="1"/>
      <c r="B257" s="25"/>
      <c r="C257" s="16" t="s">
        <v>97</v>
      </c>
      <c r="D257" s="16" t="s">
        <v>90</v>
      </c>
      <c r="E257" s="21" t="s">
        <v>274</v>
      </c>
      <c r="F257" s="84"/>
      <c r="G257" s="103" t="s">
        <v>275</v>
      </c>
      <c r="H257" s="96">
        <f>H258+H260+H262</f>
        <v>20</v>
      </c>
      <c r="I257" s="96">
        <f t="shared" ref="I257:J257" si="101">I258+I260+I262</f>
        <v>260</v>
      </c>
      <c r="J257" s="96">
        <f t="shared" si="101"/>
        <v>290</v>
      </c>
    </row>
    <row r="258" spans="1:10" ht="132.75" customHeight="1" x14ac:dyDescent="0.25">
      <c r="A258" s="148"/>
      <c r="B258" s="25"/>
      <c r="C258" s="16" t="s">
        <v>97</v>
      </c>
      <c r="D258" s="16" t="s">
        <v>90</v>
      </c>
      <c r="E258" s="80">
        <v>520123261</v>
      </c>
      <c r="F258" s="3"/>
      <c r="G258" s="101" t="s">
        <v>276</v>
      </c>
      <c r="H258" s="41">
        <f>H259</f>
        <v>0</v>
      </c>
      <c r="I258" s="41">
        <f>I259</f>
        <v>100</v>
      </c>
      <c r="J258" s="41">
        <f>J259</f>
        <v>100</v>
      </c>
    </row>
    <row r="259" spans="1:10" ht="38.25" x14ac:dyDescent="0.2">
      <c r="A259" s="148"/>
      <c r="B259" s="25"/>
      <c r="C259" s="16" t="s">
        <v>97</v>
      </c>
      <c r="D259" s="16" t="s">
        <v>90</v>
      </c>
      <c r="E259" s="80">
        <v>520123261</v>
      </c>
      <c r="F259" s="84" t="s">
        <v>216</v>
      </c>
      <c r="G259" s="101" t="s">
        <v>217</v>
      </c>
      <c r="H259" s="41">
        <v>0</v>
      </c>
      <c r="I259" s="41">
        <v>100</v>
      </c>
      <c r="J259" s="41">
        <v>100</v>
      </c>
    </row>
    <row r="260" spans="1:10" ht="51" x14ac:dyDescent="0.2">
      <c r="A260" s="148"/>
      <c r="B260" s="25"/>
      <c r="C260" s="16" t="s">
        <v>97</v>
      </c>
      <c r="D260" s="16" t="s">
        <v>90</v>
      </c>
      <c r="E260" s="80">
        <v>520123262</v>
      </c>
      <c r="F260" s="16"/>
      <c r="G260" s="101" t="s">
        <v>308</v>
      </c>
      <c r="H260" s="41">
        <f>H261</f>
        <v>20</v>
      </c>
      <c r="I260" s="41">
        <f>I261</f>
        <v>0</v>
      </c>
      <c r="J260" s="41">
        <f>J261</f>
        <v>20</v>
      </c>
    </row>
    <row r="261" spans="1:10" ht="38.25" x14ac:dyDescent="0.2">
      <c r="A261" s="148"/>
      <c r="B261" s="25"/>
      <c r="C261" s="16" t="s">
        <v>97</v>
      </c>
      <c r="D261" s="16" t="s">
        <v>90</v>
      </c>
      <c r="E261" s="80">
        <v>520123262</v>
      </c>
      <c r="F261" s="84" t="s">
        <v>216</v>
      </c>
      <c r="G261" s="101" t="s">
        <v>217</v>
      </c>
      <c r="H261" s="41">
        <v>20</v>
      </c>
      <c r="I261" s="41">
        <v>0</v>
      </c>
      <c r="J261" s="41">
        <v>20</v>
      </c>
    </row>
    <row r="262" spans="1:10" ht="25.5" x14ac:dyDescent="0.2">
      <c r="A262" s="1"/>
      <c r="B262" s="25"/>
      <c r="C262" s="16" t="s">
        <v>97</v>
      </c>
      <c r="D262" s="16" t="s">
        <v>90</v>
      </c>
      <c r="E262" s="185" t="s">
        <v>542</v>
      </c>
      <c r="F262" s="84"/>
      <c r="G262" s="101" t="s">
        <v>543</v>
      </c>
      <c r="H262" s="41">
        <f>H263</f>
        <v>0</v>
      </c>
      <c r="I262" s="41">
        <f t="shared" ref="I262:J262" si="102">I263</f>
        <v>160</v>
      </c>
      <c r="J262" s="41">
        <f t="shared" si="102"/>
        <v>170</v>
      </c>
    </row>
    <row r="263" spans="1:10" ht="38.25" x14ac:dyDescent="0.2">
      <c r="A263" s="1"/>
      <c r="B263" s="25"/>
      <c r="C263" s="16" t="s">
        <v>97</v>
      </c>
      <c r="D263" s="16" t="s">
        <v>90</v>
      </c>
      <c r="E263" s="185" t="s">
        <v>542</v>
      </c>
      <c r="F263" s="84" t="s">
        <v>216</v>
      </c>
      <c r="G263" s="101" t="s">
        <v>217</v>
      </c>
      <c r="H263" s="41">
        <v>0</v>
      </c>
      <c r="I263" s="41">
        <v>160</v>
      </c>
      <c r="J263" s="41">
        <v>170</v>
      </c>
    </row>
    <row r="264" spans="1:10" ht="25.5" x14ac:dyDescent="0.2">
      <c r="A264" s="1"/>
      <c r="B264" s="25"/>
      <c r="C264" s="16" t="s">
        <v>97</v>
      </c>
      <c r="D264" s="16" t="s">
        <v>90</v>
      </c>
      <c r="E264" s="21" t="s">
        <v>277</v>
      </c>
      <c r="F264" s="84"/>
      <c r="G264" s="103" t="s">
        <v>544</v>
      </c>
      <c r="H264" s="41">
        <f>H265+H267+H269</f>
        <v>2944.4</v>
      </c>
      <c r="I264" s="41">
        <f t="shared" ref="I264:J264" si="103">I265+I267+I269</f>
        <v>1963.7</v>
      </c>
      <c r="J264" s="41">
        <f t="shared" si="103"/>
        <v>1520</v>
      </c>
    </row>
    <row r="265" spans="1:10" ht="51" x14ac:dyDescent="0.2">
      <c r="A265" s="1"/>
      <c r="B265" s="25"/>
      <c r="C265" s="16" t="s">
        <v>97</v>
      </c>
      <c r="D265" s="16" t="s">
        <v>90</v>
      </c>
      <c r="E265" s="80">
        <v>520223264</v>
      </c>
      <c r="F265" s="84"/>
      <c r="G265" s="101" t="s">
        <v>545</v>
      </c>
      <c r="H265" s="41">
        <f>H266</f>
        <v>1648</v>
      </c>
      <c r="I265" s="41">
        <f t="shared" ref="I265:J265" si="104">I266</f>
        <v>300</v>
      </c>
      <c r="J265" s="41">
        <f t="shared" si="104"/>
        <v>0</v>
      </c>
    </row>
    <row r="266" spans="1:10" ht="38.25" x14ac:dyDescent="0.2">
      <c r="A266" s="1"/>
      <c r="B266" s="25"/>
      <c r="C266" s="16" t="s">
        <v>97</v>
      </c>
      <c r="D266" s="16" t="s">
        <v>90</v>
      </c>
      <c r="E266" s="80">
        <v>520223264</v>
      </c>
      <c r="F266" s="84" t="s">
        <v>216</v>
      </c>
      <c r="G266" s="101" t="s">
        <v>217</v>
      </c>
      <c r="H266" s="41">
        <v>1648</v>
      </c>
      <c r="I266" s="41">
        <v>300</v>
      </c>
      <c r="J266" s="41">
        <v>0</v>
      </c>
    </row>
    <row r="267" spans="1:10" ht="63.75" x14ac:dyDescent="0.2">
      <c r="A267" s="1"/>
      <c r="B267" s="25"/>
      <c r="C267" s="16" t="s">
        <v>97</v>
      </c>
      <c r="D267" s="16" t="s">
        <v>90</v>
      </c>
      <c r="E267" s="80">
        <v>520223265</v>
      </c>
      <c r="F267" s="84"/>
      <c r="G267" s="101" t="s">
        <v>546</v>
      </c>
      <c r="H267" s="41">
        <f>H268</f>
        <v>1296.4000000000001</v>
      </c>
      <c r="I267" s="41">
        <f t="shared" ref="I267:J267" si="105">I268</f>
        <v>1463.7</v>
      </c>
      <c r="J267" s="41">
        <f t="shared" si="105"/>
        <v>1220</v>
      </c>
    </row>
    <row r="268" spans="1:10" x14ac:dyDescent="0.2">
      <c r="A268" s="1"/>
      <c r="B268" s="25"/>
      <c r="C268" s="16" t="s">
        <v>97</v>
      </c>
      <c r="D268" s="16" t="s">
        <v>90</v>
      </c>
      <c r="E268" s="80">
        <v>520223265</v>
      </c>
      <c r="F268" s="112" t="s">
        <v>256</v>
      </c>
      <c r="G268" s="109" t="s">
        <v>279</v>
      </c>
      <c r="H268" s="41">
        <v>1296.4000000000001</v>
      </c>
      <c r="I268" s="41">
        <v>1463.7</v>
      </c>
      <c r="J268" s="41">
        <v>1220</v>
      </c>
    </row>
    <row r="269" spans="1:10" ht="38.25" x14ac:dyDescent="0.2">
      <c r="A269" s="1"/>
      <c r="B269" s="25"/>
      <c r="C269" s="16" t="s">
        <v>97</v>
      </c>
      <c r="D269" s="16" t="s">
        <v>90</v>
      </c>
      <c r="E269" s="21" t="s">
        <v>547</v>
      </c>
      <c r="F269" s="84"/>
      <c r="G269" s="103" t="s">
        <v>280</v>
      </c>
      <c r="H269" s="41">
        <f>H270</f>
        <v>0</v>
      </c>
      <c r="I269" s="41">
        <f>I270</f>
        <v>200</v>
      </c>
      <c r="J269" s="41">
        <f>J270</f>
        <v>300</v>
      </c>
    </row>
    <row r="270" spans="1:10" ht="38.25" x14ac:dyDescent="0.2">
      <c r="A270" s="1"/>
      <c r="B270" s="25"/>
      <c r="C270" s="16" t="s">
        <v>97</v>
      </c>
      <c r="D270" s="16" t="s">
        <v>90</v>
      </c>
      <c r="E270" s="21" t="s">
        <v>547</v>
      </c>
      <c r="F270" s="84" t="s">
        <v>216</v>
      </c>
      <c r="G270" s="101" t="s">
        <v>217</v>
      </c>
      <c r="H270" s="110">
        <v>0</v>
      </c>
      <c r="I270" s="111">
        <v>200</v>
      </c>
      <c r="J270" s="111">
        <v>300</v>
      </c>
    </row>
    <row r="271" spans="1:10" ht="63.75" x14ac:dyDescent="0.2">
      <c r="A271" s="1"/>
      <c r="B271" s="25"/>
      <c r="C271" s="16" t="s">
        <v>97</v>
      </c>
      <c r="D271" s="16" t="s">
        <v>90</v>
      </c>
      <c r="E271" s="52" t="s">
        <v>154</v>
      </c>
      <c r="F271" s="16"/>
      <c r="G271" s="48" t="s">
        <v>151</v>
      </c>
      <c r="H271" s="96">
        <f>H272+H275</f>
        <v>1461.4</v>
      </c>
      <c r="I271" s="96">
        <f>I272+I275</f>
        <v>2914.1</v>
      </c>
      <c r="J271" s="96">
        <f>J272+J275</f>
        <v>3327.8</v>
      </c>
    </row>
    <row r="272" spans="1:10" ht="76.5" x14ac:dyDescent="0.2">
      <c r="A272" s="1"/>
      <c r="B272" s="25"/>
      <c r="C272" s="16" t="s">
        <v>97</v>
      </c>
      <c r="D272" s="16" t="s">
        <v>90</v>
      </c>
      <c r="E272" s="21" t="s">
        <v>281</v>
      </c>
      <c r="F272" s="84"/>
      <c r="G272" s="103" t="s">
        <v>321</v>
      </c>
      <c r="H272" s="102">
        <f t="shared" ref="H272:J273" si="106">H273</f>
        <v>1461.4</v>
      </c>
      <c r="I272" s="102">
        <f t="shared" si="106"/>
        <v>1487.8</v>
      </c>
      <c r="J272" s="102">
        <f t="shared" si="106"/>
        <v>1487.8</v>
      </c>
    </row>
    <row r="273" spans="1:10" ht="68.25" customHeight="1" x14ac:dyDescent="0.2">
      <c r="A273" s="1"/>
      <c r="B273" s="25"/>
      <c r="C273" s="84" t="s">
        <v>97</v>
      </c>
      <c r="D273" s="84" t="s">
        <v>90</v>
      </c>
      <c r="E273" s="80">
        <v>530123271</v>
      </c>
      <c r="F273" s="16"/>
      <c r="G273" s="101" t="s">
        <v>155</v>
      </c>
      <c r="H273" s="41">
        <f t="shared" si="106"/>
        <v>1461.4</v>
      </c>
      <c r="I273" s="41">
        <f t="shared" si="106"/>
        <v>1487.8</v>
      </c>
      <c r="J273" s="41">
        <f t="shared" si="106"/>
        <v>1487.8</v>
      </c>
    </row>
    <row r="274" spans="1:10" ht="38.25" x14ac:dyDescent="0.2">
      <c r="A274" s="1"/>
      <c r="B274" s="25"/>
      <c r="C274" s="16" t="s">
        <v>97</v>
      </c>
      <c r="D274" s="16" t="s">
        <v>90</v>
      </c>
      <c r="E274" s="80">
        <v>530123271</v>
      </c>
      <c r="F274" s="84" t="s">
        <v>216</v>
      </c>
      <c r="G274" s="101" t="s">
        <v>217</v>
      </c>
      <c r="H274" s="148">
        <v>1461.4</v>
      </c>
      <c r="I274" s="148">
        <v>1487.8</v>
      </c>
      <c r="J274" s="148">
        <v>1487.8</v>
      </c>
    </row>
    <row r="275" spans="1:10" ht="51" x14ac:dyDescent="0.2">
      <c r="A275" s="1"/>
      <c r="B275" s="25"/>
      <c r="C275" s="16" t="s">
        <v>97</v>
      </c>
      <c r="D275" s="16" t="s">
        <v>90</v>
      </c>
      <c r="E275" s="21" t="s">
        <v>282</v>
      </c>
      <c r="F275" s="16"/>
      <c r="G275" s="103" t="s">
        <v>548</v>
      </c>
      <c r="H275" s="41">
        <f t="shared" ref="H275:J276" si="107">H276</f>
        <v>0</v>
      </c>
      <c r="I275" s="41">
        <f t="shared" si="107"/>
        <v>1426.3</v>
      </c>
      <c r="J275" s="41">
        <f t="shared" si="107"/>
        <v>1840</v>
      </c>
    </row>
    <row r="276" spans="1:10" ht="51" x14ac:dyDescent="0.2">
      <c r="A276" s="1"/>
      <c r="B276" s="25"/>
      <c r="C276" s="16" t="s">
        <v>97</v>
      </c>
      <c r="D276" s="16" t="s">
        <v>90</v>
      </c>
      <c r="E276" s="80">
        <v>530223272</v>
      </c>
      <c r="F276" s="16"/>
      <c r="G276" s="101" t="s">
        <v>549</v>
      </c>
      <c r="H276" s="41">
        <f t="shared" si="107"/>
        <v>0</v>
      </c>
      <c r="I276" s="41">
        <f t="shared" si="107"/>
        <v>1426.3</v>
      </c>
      <c r="J276" s="41">
        <f t="shared" si="107"/>
        <v>1840</v>
      </c>
    </row>
    <row r="277" spans="1:10" ht="38.25" x14ac:dyDescent="0.2">
      <c r="A277" s="1"/>
      <c r="B277" s="25"/>
      <c r="C277" s="16" t="s">
        <v>97</v>
      </c>
      <c r="D277" s="16" t="s">
        <v>90</v>
      </c>
      <c r="E277" s="80">
        <v>530223272</v>
      </c>
      <c r="F277" s="84" t="s">
        <v>216</v>
      </c>
      <c r="G277" s="101" t="s">
        <v>217</v>
      </c>
      <c r="H277" s="41">
        <v>0</v>
      </c>
      <c r="I277" s="41">
        <v>1426.3</v>
      </c>
      <c r="J277" s="41">
        <v>1840</v>
      </c>
    </row>
    <row r="278" spans="1:10" ht="14.25" x14ac:dyDescent="0.2">
      <c r="A278" s="1"/>
      <c r="B278" s="25"/>
      <c r="C278" s="30" t="s">
        <v>97</v>
      </c>
      <c r="D278" s="30" t="s">
        <v>91</v>
      </c>
      <c r="E278" s="30"/>
      <c r="F278" s="30"/>
      <c r="G278" s="27" t="s">
        <v>43</v>
      </c>
      <c r="H278" s="40">
        <f>H279+H292+H318</f>
        <v>18035.599999999999</v>
      </c>
      <c r="I278" s="40">
        <f>I279+I292</f>
        <v>6715</v>
      </c>
      <c r="J278" s="40">
        <f>J279+J292</f>
        <v>9976</v>
      </c>
    </row>
    <row r="279" spans="1:10" ht="89.25" x14ac:dyDescent="0.2">
      <c r="A279" s="1"/>
      <c r="B279" s="25"/>
      <c r="C279" s="5" t="s">
        <v>97</v>
      </c>
      <c r="D279" s="5" t="s">
        <v>91</v>
      </c>
      <c r="E279" s="76">
        <v>400000000</v>
      </c>
      <c r="F279" s="16"/>
      <c r="G279" s="212" t="s">
        <v>689</v>
      </c>
      <c r="H279" s="99">
        <f t="shared" ref="H279:J280" si="108">H280</f>
        <v>11576</v>
      </c>
      <c r="I279" s="99">
        <f t="shared" si="108"/>
        <v>1250</v>
      </c>
      <c r="J279" s="99">
        <f t="shared" si="108"/>
        <v>4511</v>
      </c>
    </row>
    <row r="280" spans="1:10" ht="127.5" x14ac:dyDescent="0.2">
      <c r="A280" s="1"/>
      <c r="B280" s="25"/>
      <c r="C280" s="16" t="s">
        <v>97</v>
      </c>
      <c r="D280" s="16" t="s">
        <v>91</v>
      </c>
      <c r="E280" s="75">
        <v>430000000</v>
      </c>
      <c r="F280" s="16"/>
      <c r="G280" s="46" t="s">
        <v>309</v>
      </c>
      <c r="H280" s="96">
        <f>H281</f>
        <v>11576</v>
      </c>
      <c r="I280" s="96">
        <f t="shared" si="108"/>
        <v>1250</v>
      </c>
      <c r="J280" s="96">
        <f t="shared" si="108"/>
        <v>4511</v>
      </c>
    </row>
    <row r="281" spans="1:10" ht="38.25" x14ac:dyDescent="0.2">
      <c r="A281" s="1"/>
      <c r="B281" s="25"/>
      <c r="C281" s="16" t="s">
        <v>97</v>
      </c>
      <c r="D281" s="16" t="s">
        <v>91</v>
      </c>
      <c r="E281" s="74">
        <v>430200000</v>
      </c>
      <c r="F281" s="16"/>
      <c r="G281" s="100" t="s">
        <v>302</v>
      </c>
      <c r="H281" s="41">
        <f>H282+H284+H286+H288+H290</f>
        <v>11576</v>
      </c>
      <c r="I281" s="41">
        <f t="shared" ref="I281:J281" si="109">I282+I284+I286+I288+I290</f>
        <v>1250</v>
      </c>
      <c r="J281" s="41">
        <f t="shared" si="109"/>
        <v>4511</v>
      </c>
    </row>
    <row r="282" spans="1:10" ht="107.25" customHeight="1" x14ac:dyDescent="0.2">
      <c r="A282" s="1"/>
      <c r="B282" s="25"/>
      <c r="C282" s="16" t="s">
        <v>97</v>
      </c>
      <c r="D282" s="16" t="s">
        <v>91</v>
      </c>
      <c r="E282" s="74">
        <v>430227340</v>
      </c>
      <c r="F282" s="16"/>
      <c r="G282" s="101" t="s">
        <v>748</v>
      </c>
      <c r="H282" s="39">
        <f>H283</f>
        <v>1720</v>
      </c>
      <c r="I282" s="39">
        <f t="shared" ref="I282:J282" si="110">I283</f>
        <v>1250</v>
      </c>
      <c r="J282" s="39">
        <f t="shared" si="110"/>
        <v>1720</v>
      </c>
    </row>
    <row r="283" spans="1:10" ht="63.75" x14ac:dyDescent="0.2">
      <c r="A283" s="1"/>
      <c r="B283" s="25"/>
      <c r="C283" s="16" t="s">
        <v>97</v>
      </c>
      <c r="D283" s="16" t="s">
        <v>91</v>
      </c>
      <c r="E283" s="74">
        <v>430227340</v>
      </c>
      <c r="F283" s="16" t="s">
        <v>13</v>
      </c>
      <c r="G283" s="101" t="s">
        <v>332</v>
      </c>
      <c r="H283" s="39">
        <v>1720</v>
      </c>
      <c r="I283" s="39">
        <v>1250</v>
      </c>
      <c r="J283" s="39">
        <v>1720</v>
      </c>
    </row>
    <row r="284" spans="1:10" ht="116.25" customHeight="1" x14ac:dyDescent="0.2">
      <c r="A284" s="148"/>
      <c r="B284" s="25"/>
      <c r="C284" s="16" t="s">
        <v>97</v>
      </c>
      <c r="D284" s="16" t="s">
        <v>91</v>
      </c>
      <c r="E284" s="74">
        <v>430227350</v>
      </c>
      <c r="F284" s="16"/>
      <c r="G284" s="101" t="s">
        <v>733</v>
      </c>
      <c r="H284" s="39">
        <f>H285</f>
        <v>21.7</v>
      </c>
      <c r="I284" s="39">
        <f t="shared" ref="I284:J284" si="111">I285</f>
        <v>0</v>
      </c>
      <c r="J284" s="39">
        <f t="shared" si="111"/>
        <v>21.7</v>
      </c>
    </row>
    <row r="285" spans="1:10" ht="63.75" x14ac:dyDescent="0.2">
      <c r="A285" s="148"/>
      <c r="B285" s="25"/>
      <c r="C285" s="16" t="s">
        <v>97</v>
      </c>
      <c r="D285" s="16" t="s">
        <v>91</v>
      </c>
      <c r="E285" s="74">
        <v>430227350</v>
      </c>
      <c r="F285" s="16" t="s">
        <v>13</v>
      </c>
      <c r="G285" s="101" t="s">
        <v>332</v>
      </c>
      <c r="H285" s="39">
        <v>21.7</v>
      </c>
      <c r="I285" s="39">
        <v>0</v>
      </c>
      <c r="J285" s="39">
        <v>21.7</v>
      </c>
    </row>
    <row r="286" spans="1:10" ht="127.5" x14ac:dyDescent="0.2">
      <c r="A286" s="148"/>
      <c r="B286" s="25"/>
      <c r="C286" s="16" t="s">
        <v>97</v>
      </c>
      <c r="D286" s="16" t="s">
        <v>91</v>
      </c>
      <c r="E286" s="74">
        <v>430227360</v>
      </c>
      <c r="F286" s="16"/>
      <c r="G286" s="101" t="s">
        <v>734</v>
      </c>
      <c r="H286" s="39">
        <f>H287</f>
        <v>5227.7</v>
      </c>
      <c r="I286" s="39">
        <f t="shared" ref="I286:J286" si="112">I287</f>
        <v>0</v>
      </c>
      <c r="J286" s="39">
        <f t="shared" si="112"/>
        <v>1661.6</v>
      </c>
    </row>
    <row r="287" spans="1:10" ht="63.75" x14ac:dyDescent="0.2">
      <c r="A287" s="148"/>
      <c r="B287" s="25"/>
      <c r="C287" s="16" t="s">
        <v>97</v>
      </c>
      <c r="D287" s="16" t="s">
        <v>91</v>
      </c>
      <c r="E287" s="74">
        <v>430227360</v>
      </c>
      <c r="F287" s="16" t="s">
        <v>13</v>
      </c>
      <c r="G287" s="101" t="s">
        <v>332</v>
      </c>
      <c r="H287" s="39">
        <v>5227.7</v>
      </c>
      <c r="I287" s="39">
        <v>0</v>
      </c>
      <c r="J287" s="39">
        <v>1661.6</v>
      </c>
    </row>
    <row r="288" spans="1:10" ht="171" customHeight="1" x14ac:dyDescent="0.2">
      <c r="A288" s="148"/>
      <c r="B288" s="25"/>
      <c r="C288" s="16" t="s">
        <v>97</v>
      </c>
      <c r="D288" s="16" t="s">
        <v>91</v>
      </c>
      <c r="E288" s="74">
        <v>430227370</v>
      </c>
      <c r="F288" s="16"/>
      <c r="G288" s="101" t="s">
        <v>749</v>
      </c>
      <c r="H288" s="39">
        <f>H289</f>
        <v>1606.6</v>
      </c>
      <c r="I288" s="39">
        <f t="shared" ref="I288:J288" si="113">I289</f>
        <v>0</v>
      </c>
      <c r="J288" s="39">
        <f t="shared" si="113"/>
        <v>1107.7</v>
      </c>
    </row>
    <row r="289" spans="1:10" ht="63.75" x14ac:dyDescent="0.2">
      <c r="A289" s="148"/>
      <c r="B289" s="25"/>
      <c r="C289" s="16" t="s">
        <v>97</v>
      </c>
      <c r="D289" s="16" t="s">
        <v>91</v>
      </c>
      <c r="E289" s="74">
        <v>430227370</v>
      </c>
      <c r="F289" s="16" t="s">
        <v>13</v>
      </c>
      <c r="G289" s="101" t="s">
        <v>332</v>
      </c>
      <c r="H289" s="39">
        <v>1606.6</v>
      </c>
      <c r="I289" s="39">
        <v>0</v>
      </c>
      <c r="J289" s="39">
        <v>1107.7</v>
      </c>
    </row>
    <row r="290" spans="1:10" ht="114.75" x14ac:dyDescent="0.2">
      <c r="A290" s="148"/>
      <c r="B290" s="25"/>
      <c r="C290" s="16" t="s">
        <v>97</v>
      </c>
      <c r="D290" s="16" t="s">
        <v>91</v>
      </c>
      <c r="E290" s="74">
        <v>430227380</v>
      </c>
      <c r="F290" s="16"/>
      <c r="G290" s="101" t="s">
        <v>735</v>
      </c>
      <c r="H290" s="39">
        <f>H291</f>
        <v>3000</v>
      </c>
      <c r="I290" s="39">
        <f t="shared" ref="I290:J290" si="114">I291</f>
        <v>0</v>
      </c>
      <c r="J290" s="39">
        <f t="shared" si="114"/>
        <v>0</v>
      </c>
    </row>
    <row r="291" spans="1:10" ht="63.75" x14ac:dyDescent="0.2">
      <c r="A291" s="148"/>
      <c r="B291" s="25"/>
      <c r="C291" s="16" t="s">
        <v>97</v>
      </c>
      <c r="D291" s="16" t="s">
        <v>91</v>
      </c>
      <c r="E291" s="74">
        <v>430227380</v>
      </c>
      <c r="F291" s="16" t="s">
        <v>13</v>
      </c>
      <c r="G291" s="101" t="s">
        <v>332</v>
      </c>
      <c r="H291" s="39">
        <v>3000</v>
      </c>
      <c r="I291" s="39">
        <v>0</v>
      </c>
      <c r="J291" s="39">
        <v>0</v>
      </c>
    </row>
    <row r="292" spans="1:10" ht="102" x14ac:dyDescent="0.2">
      <c r="A292" s="1"/>
      <c r="B292" s="25"/>
      <c r="C292" s="5" t="s">
        <v>97</v>
      </c>
      <c r="D292" s="5" t="s">
        <v>91</v>
      </c>
      <c r="E292" s="82" t="s">
        <v>34</v>
      </c>
      <c r="F292" s="16"/>
      <c r="G292" s="53" t="s">
        <v>691</v>
      </c>
      <c r="H292" s="99">
        <f>H293+H302+H311</f>
        <v>6409.6</v>
      </c>
      <c r="I292" s="99">
        <f t="shared" ref="I292:J292" si="115">I293+I302+I311</f>
        <v>5465</v>
      </c>
      <c r="J292" s="99">
        <f t="shared" si="115"/>
        <v>5465</v>
      </c>
    </row>
    <row r="293" spans="1:10" ht="38.25" x14ac:dyDescent="0.2">
      <c r="A293" s="1"/>
      <c r="B293" s="25"/>
      <c r="C293" s="16" t="s">
        <v>97</v>
      </c>
      <c r="D293" s="16" t="s">
        <v>91</v>
      </c>
      <c r="E293" s="52" t="s">
        <v>35</v>
      </c>
      <c r="F293" s="16"/>
      <c r="G293" s="48" t="s">
        <v>626</v>
      </c>
      <c r="H293" s="96">
        <f>H294+H297</f>
        <v>494</v>
      </c>
      <c r="I293" s="96">
        <f>I294+I297</f>
        <v>565</v>
      </c>
      <c r="J293" s="96">
        <f>J294+J297</f>
        <v>565</v>
      </c>
    </row>
    <row r="294" spans="1:10" ht="38.25" x14ac:dyDescent="0.2">
      <c r="A294" s="1"/>
      <c r="B294" s="25"/>
      <c r="C294" s="16" t="s">
        <v>97</v>
      </c>
      <c r="D294" s="16" t="s">
        <v>91</v>
      </c>
      <c r="E294" s="21" t="s">
        <v>240</v>
      </c>
      <c r="F294" s="16"/>
      <c r="G294" s="103" t="s">
        <v>239</v>
      </c>
      <c r="H294" s="96">
        <f t="shared" ref="H294:J295" si="116">H295</f>
        <v>485.7</v>
      </c>
      <c r="I294" s="96">
        <f t="shared" si="116"/>
        <v>445</v>
      </c>
      <c r="J294" s="96">
        <f t="shared" si="116"/>
        <v>445</v>
      </c>
    </row>
    <row r="295" spans="1:10" ht="25.5" x14ac:dyDescent="0.25">
      <c r="A295" s="1"/>
      <c r="B295" s="25"/>
      <c r="C295" s="16" t="s">
        <v>97</v>
      </c>
      <c r="D295" s="16" t="s">
        <v>91</v>
      </c>
      <c r="E295" s="21" t="s">
        <v>553</v>
      </c>
      <c r="F295" s="3"/>
      <c r="G295" s="101" t="s">
        <v>191</v>
      </c>
      <c r="H295" s="41">
        <f t="shared" si="116"/>
        <v>485.7</v>
      </c>
      <c r="I295" s="41">
        <f t="shared" si="116"/>
        <v>445</v>
      </c>
      <c r="J295" s="41">
        <f t="shared" si="116"/>
        <v>445</v>
      </c>
    </row>
    <row r="296" spans="1:10" ht="38.25" x14ac:dyDescent="0.2">
      <c r="A296" s="1"/>
      <c r="B296" s="25"/>
      <c r="C296" s="16" t="s">
        <v>97</v>
      </c>
      <c r="D296" s="16" t="s">
        <v>91</v>
      </c>
      <c r="E296" s="21" t="s">
        <v>553</v>
      </c>
      <c r="F296" s="84" t="s">
        <v>216</v>
      </c>
      <c r="G296" s="101" t="s">
        <v>217</v>
      </c>
      <c r="H296" s="41">
        <v>485.7</v>
      </c>
      <c r="I296" s="39">
        <v>445</v>
      </c>
      <c r="J296" s="39">
        <v>445</v>
      </c>
    </row>
    <row r="297" spans="1:10" ht="38.25" x14ac:dyDescent="0.2">
      <c r="A297" s="1"/>
      <c r="B297" s="25"/>
      <c r="C297" s="16" t="s">
        <v>97</v>
      </c>
      <c r="D297" s="16" t="s">
        <v>91</v>
      </c>
      <c r="E297" s="21" t="s">
        <v>555</v>
      </c>
      <c r="F297" s="84"/>
      <c r="G297" s="103" t="s">
        <v>348</v>
      </c>
      <c r="H297" s="41">
        <f t="shared" ref="H297" si="117">H298</f>
        <v>8.3000000000000007</v>
      </c>
      <c r="I297" s="41">
        <f t="shared" ref="I297:J297" si="118">I298+I300</f>
        <v>120</v>
      </c>
      <c r="J297" s="41">
        <f t="shared" si="118"/>
        <v>120</v>
      </c>
    </row>
    <row r="298" spans="1:10" ht="25.5" x14ac:dyDescent="0.2">
      <c r="A298" s="1"/>
      <c r="B298" s="25"/>
      <c r="C298" s="16" t="s">
        <v>97</v>
      </c>
      <c r="D298" s="16" t="s">
        <v>91</v>
      </c>
      <c r="E298" s="21" t="s">
        <v>554</v>
      </c>
      <c r="F298" s="16"/>
      <c r="G298" s="101" t="s">
        <v>347</v>
      </c>
      <c r="H298" s="41">
        <v>8.3000000000000007</v>
      </c>
      <c r="I298" s="41">
        <f t="shared" ref="I298:J298" si="119">I299</f>
        <v>40</v>
      </c>
      <c r="J298" s="41">
        <f t="shared" si="119"/>
        <v>40</v>
      </c>
    </row>
    <row r="299" spans="1:10" ht="38.25" x14ac:dyDescent="0.2">
      <c r="A299" s="1"/>
      <c r="B299" s="25"/>
      <c r="C299" s="16" t="s">
        <v>97</v>
      </c>
      <c r="D299" s="16" t="s">
        <v>91</v>
      </c>
      <c r="E299" s="21" t="s">
        <v>554</v>
      </c>
      <c r="F299" s="84" t="s">
        <v>216</v>
      </c>
      <c r="G299" s="101" t="s">
        <v>217</v>
      </c>
      <c r="H299" s="41">
        <v>20</v>
      </c>
      <c r="I299" s="41">
        <v>40</v>
      </c>
      <c r="J299" s="41">
        <v>40</v>
      </c>
    </row>
    <row r="300" spans="1:10" ht="38.25" x14ac:dyDescent="0.2">
      <c r="A300" s="148"/>
      <c r="B300" s="25"/>
      <c r="C300" s="16" t="s">
        <v>97</v>
      </c>
      <c r="D300" s="16" t="s">
        <v>91</v>
      </c>
      <c r="E300" s="21" t="s">
        <v>627</v>
      </c>
      <c r="F300" s="84"/>
      <c r="G300" s="101" t="s">
        <v>628</v>
      </c>
      <c r="H300" s="41">
        <f>H301</f>
        <v>0</v>
      </c>
      <c r="I300" s="41">
        <f t="shared" ref="I300:J300" si="120">I301</f>
        <v>80</v>
      </c>
      <c r="J300" s="41">
        <f t="shared" si="120"/>
        <v>80</v>
      </c>
    </row>
    <row r="301" spans="1:10" ht="38.25" x14ac:dyDescent="0.2">
      <c r="A301" s="148"/>
      <c r="B301" s="25"/>
      <c r="C301" s="16" t="s">
        <v>97</v>
      </c>
      <c r="D301" s="16" t="s">
        <v>91</v>
      </c>
      <c r="E301" s="21" t="s">
        <v>627</v>
      </c>
      <c r="F301" s="84" t="s">
        <v>216</v>
      </c>
      <c r="G301" s="101" t="s">
        <v>217</v>
      </c>
      <c r="H301" s="41">
        <v>0</v>
      </c>
      <c r="I301" s="41">
        <v>80</v>
      </c>
      <c r="J301" s="41">
        <v>80</v>
      </c>
    </row>
    <row r="302" spans="1:10" ht="25.5" x14ac:dyDescent="0.2">
      <c r="A302" s="148"/>
      <c r="B302" s="25"/>
      <c r="C302" s="47" t="s">
        <v>97</v>
      </c>
      <c r="D302" s="47" t="s">
        <v>91</v>
      </c>
      <c r="E302" s="52" t="s">
        <v>386</v>
      </c>
      <c r="F302" s="16"/>
      <c r="G302" s="46" t="s">
        <v>357</v>
      </c>
      <c r="H302" s="96">
        <f>H303+H308</f>
        <v>3400</v>
      </c>
      <c r="I302" s="96">
        <f t="shared" ref="I302:J302" si="121">I303+I308</f>
        <v>2900</v>
      </c>
      <c r="J302" s="96">
        <f t="shared" si="121"/>
        <v>2900</v>
      </c>
    </row>
    <row r="303" spans="1:10" ht="38.25" x14ac:dyDescent="0.2">
      <c r="A303" s="148"/>
      <c r="B303" s="25"/>
      <c r="C303" s="16" t="s">
        <v>97</v>
      </c>
      <c r="D303" s="16" t="s">
        <v>91</v>
      </c>
      <c r="E303" s="21" t="s">
        <v>556</v>
      </c>
      <c r="F303" s="16"/>
      <c r="G303" s="103" t="s">
        <v>312</v>
      </c>
      <c r="H303" s="102">
        <f>H304+H306</f>
        <v>700</v>
      </c>
      <c r="I303" s="102">
        <f t="shared" ref="I303:J303" si="122">I304+I306</f>
        <v>800</v>
      </c>
      <c r="J303" s="102">
        <f t="shared" si="122"/>
        <v>800</v>
      </c>
    </row>
    <row r="304" spans="1:10" ht="38.25" x14ac:dyDescent="0.2">
      <c r="A304" s="148"/>
      <c r="B304" s="25"/>
      <c r="C304" s="16" t="s">
        <v>97</v>
      </c>
      <c r="D304" s="16" t="s">
        <v>91</v>
      </c>
      <c r="E304" s="21" t="s">
        <v>557</v>
      </c>
      <c r="F304" s="16"/>
      <c r="G304" s="100" t="s">
        <v>192</v>
      </c>
      <c r="H304" s="41">
        <f>H305</f>
        <v>200</v>
      </c>
      <c r="I304" s="41">
        <f>I305</f>
        <v>250</v>
      </c>
      <c r="J304" s="41">
        <f>J305</f>
        <v>250</v>
      </c>
    </row>
    <row r="305" spans="1:10" ht="38.25" x14ac:dyDescent="0.2">
      <c r="A305" s="148"/>
      <c r="B305" s="25"/>
      <c r="C305" s="16" t="s">
        <v>97</v>
      </c>
      <c r="D305" s="16" t="s">
        <v>91</v>
      </c>
      <c r="E305" s="21" t="s">
        <v>557</v>
      </c>
      <c r="F305" s="84" t="s">
        <v>216</v>
      </c>
      <c r="G305" s="101" t="s">
        <v>217</v>
      </c>
      <c r="H305" s="41">
        <v>200</v>
      </c>
      <c r="I305" s="41">
        <v>250</v>
      </c>
      <c r="J305" s="41">
        <v>250</v>
      </c>
    </row>
    <row r="306" spans="1:10" ht="25.5" x14ac:dyDescent="0.2">
      <c r="A306" s="1"/>
      <c r="B306" s="25"/>
      <c r="C306" s="16" t="s">
        <v>97</v>
      </c>
      <c r="D306" s="16" t="s">
        <v>91</v>
      </c>
      <c r="E306" s="21" t="s">
        <v>559</v>
      </c>
      <c r="F306" s="84"/>
      <c r="G306" s="101" t="s">
        <v>558</v>
      </c>
      <c r="H306" s="41">
        <f>H307</f>
        <v>500</v>
      </c>
      <c r="I306" s="41">
        <f t="shared" ref="I306:J306" si="123">I307</f>
        <v>550</v>
      </c>
      <c r="J306" s="41">
        <f t="shared" si="123"/>
        <v>550</v>
      </c>
    </row>
    <row r="307" spans="1:10" ht="38.25" x14ac:dyDescent="0.2">
      <c r="A307" s="1"/>
      <c r="B307" s="25"/>
      <c r="C307" s="16" t="s">
        <v>97</v>
      </c>
      <c r="D307" s="16" t="s">
        <v>91</v>
      </c>
      <c r="E307" s="21" t="s">
        <v>559</v>
      </c>
      <c r="F307" s="84" t="s">
        <v>216</v>
      </c>
      <c r="G307" s="101" t="s">
        <v>217</v>
      </c>
      <c r="H307" s="41">
        <v>500</v>
      </c>
      <c r="I307" s="41">
        <v>550</v>
      </c>
      <c r="J307" s="41">
        <v>550</v>
      </c>
    </row>
    <row r="308" spans="1:10" ht="38.25" x14ac:dyDescent="0.2">
      <c r="A308" s="1"/>
      <c r="B308" s="25"/>
      <c r="C308" s="16" t="s">
        <v>97</v>
      </c>
      <c r="D308" s="16" t="s">
        <v>91</v>
      </c>
      <c r="E308" s="21" t="s">
        <v>561</v>
      </c>
      <c r="F308" s="84"/>
      <c r="G308" s="103" t="s">
        <v>385</v>
      </c>
      <c r="H308" s="41">
        <f t="shared" ref="H308:J309" si="124">H309</f>
        <v>2700</v>
      </c>
      <c r="I308" s="41">
        <f t="shared" si="124"/>
        <v>2100</v>
      </c>
      <c r="J308" s="41">
        <f t="shared" si="124"/>
        <v>2100</v>
      </c>
    </row>
    <row r="309" spans="1:10" ht="51" x14ac:dyDescent="0.2">
      <c r="A309" s="1"/>
      <c r="B309" s="25"/>
      <c r="C309" s="16" t="s">
        <v>97</v>
      </c>
      <c r="D309" s="16" t="s">
        <v>91</v>
      </c>
      <c r="E309" s="21" t="s">
        <v>560</v>
      </c>
      <c r="F309" s="16"/>
      <c r="G309" s="101" t="s">
        <v>693</v>
      </c>
      <c r="H309" s="110">
        <f t="shared" si="124"/>
        <v>2700</v>
      </c>
      <c r="I309" s="41">
        <f t="shared" si="124"/>
        <v>2100</v>
      </c>
      <c r="J309" s="41">
        <f t="shared" si="124"/>
        <v>2100</v>
      </c>
    </row>
    <row r="310" spans="1:10" ht="38.25" x14ac:dyDescent="0.2">
      <c r="A310" s="148"/>
      <c r="B310" s="25"/>
      <c r="C310" s="16" t="s">
        <v>97</v>
      </c>
      <c r="D310" s="16" t="s">
        <v>91</v>
      </c>
      <c r="E310" s="21" t="s">
        <v>560</v>
      </c>
      <c r="F310" s="84" t="s">
        <v>216</v>
      </c>
      <c r="G310" s="101" t="s">
        <v>217</v>
      </c>
      <c r="H310" s="110">
        <f>2000+700</f>
        <v>2700</v>
      </c>
      <c r="I310" s="41">
        <v>2100</v>
      </c>
      <c r="J310" s="41">
        <v>2100</v>
      </c>
    </row>
    <row r="311" spans="1:10" ht="38.25" x14ac:dyDescent="0.2">
      <c r="A311" s="148"/>
      <c r="B311" s="25"/>
      <c r="C311" s="16" t="s">
        <v>97</v>
      </c>
      <c r="D311" s="16" t="s">
        <v>91</v>
      </c>
      <c r="E311" s="52" t="s">
        <v>36</v>
      </c>
      <c r="F311" s="16"/>
      <c r="G311" s="46" t="s">
        <v>562</v>
      </c>
      <c r="H311" s="110">
        <f>H312+H315</f>
        <v>2515.6</v>
      </c>
      <c r="I311" s="110">
        <f t="shared" ref="I311:J311" si="125">I312+I315</f>
        <v>2000</v>
      </c>
      <c r="J311" s="110">
        <f t="shared" si="125"/>
        <v>2000</v>
      </c>
    </row>
    <row r="312" spans="1:10" ht="63.75" x14ac:dyDescent="0.2">
      <c r="A312" s="148"/>
      <c r="B312" s="25"/>
      <c r="C312" s="16" t="s">
        <v>97</v>
      </c>
      <c r="D312" s="16" t="s">
        <v>91</v>
      </c>
      <c r="E312" s="21" t="s">
        <v>241</v>
      </c>
      <c r="F312" s="16"/>
      <c r="G312" s="103" t="s">
        <v>242</v>
      </c>
      <c r="H312" s="110">
        <f>H313</f>
        <v>1000</v>
      </c>
      <c r="I312" s="110">
        <f t="shared" ref="I312:J313" si="126">I313</f>
        <v>1000</v>
      </c>
      <c r="J312" s="110">
        <f t="shared" si="126"/>
        <v>1000</v>
      </c>
    </row>
    <row r="313" spans="1:10" ht="38.25" x14ac:dyDescent="0.2">
      <c r="A313" s="148"/>
      <c r="B313" s="25"/>
      <c r="C313" s="16" t="s">
        <v>97</v>
      </c>
      <c r="D313" s="16" t="s">
        <v>91</v>
      </c>
      <c r="E313" s="21" t="s">
        <v>564</v>
      </c>
      <c r="F313" s="16"/>
      <c r="G313" s="103" t="s">
        <v>563</v>
      </c>
      <c r="H313" s="110">
        <f>H314</f>
        <v>1000</v>
      </c>
      <c r="I313" s="110">
        <f t="shared" si="126"/>
        <v>1000</v>
      </c>
      <c r="J313" s="110">
        <f t="shared" si="126"/>
        <v>1000</v>
      </c>
    </row>
    <row r="314" spans="1:10" ht="38.25" x14ac:dyDescent="0.2">
      <c r="A314" s="148"/>
      <c r="B314" s="25"/>
      <c r="C314" s="16" t="s">
        <v>97</v>
      </c>
      <c r="D314" s="16" t="s">
        <v>91</v>
      </c>
      <c r="E314" s="21" t="s">
        <v>564</v>
      </c>
      <c r="F314" s="84" t="s">
        <v>216</v>
      </c>
      <c r="G314" s="101" t="s">
        <v>217</v>
      </c>
      <c r="H314" s="110">
        <f>1700-700</f>
        <v>1000</v>
      </c>
      <c r="I314" s="41">
        <v>1000</v>
      </c>
      <c r="J314" s="41">
        <v>1000</v>
      </c>
    </row>
    <row r="315" spans="1:10" ht="25.5" x14ac:dyDescent="0.2">
      <c r="A315" s="148"/>
      <c r="B315" s="25"/>
      <c r="C315" s="16" t="s">
        <v>97</v>
      </c>
      <c r="D315" s="16" t="s">
        <v>91</v>
      </c>
      <c r="E315" s="21" t="s">
        <v>384</v>
      </c>
      <c r="F315" s="84"/>
      <c r="G315" s="103" t="s">
        <v>692</v>
      </c>
      <c r="H315" s="110">
        <f>H316</f>
        <v>1515.6</v>
      </c>
      <c r="I315" s="110">
        <f t="shared" ref="I315:J316" si="127">I316</f>
        <v>1000</v>
      </c>
      <c r="J315" s="110">
        <f t="shared" si="127"/>
        <v>1000</v>
      </c>
    </row>
    <row r="316" spans="1:10" ht="25.5" x14ac:dyDescent="0.2">
      <c r="A316" s="148"/>
      <c r="B316" s="25"/>
      <c r="C316" s="16" t="s">
        <v>97</v>
      </c>
      <c r="D316" s="16" t="s">
        <v>91</v>
      </c>
      <c r="E316" s="21" t="s">
        <v>565</v>
      </c>
      <c r="F316" s="16"/>
      <c r="G316" s="103" t="s">
        <v>388</v>
      </c>
      <c r="H316" s="110">
        <f>H317</f>
        <v>1515.6</v>
      </c>
      <c r="I316" s="110">
        <f t="shared" si="127"/>
        <v>1000</v>
      </c>
      <c r="J316" s="110">
        <f t="shared" si="127"/>
        <v>1000</v>
      </c>
    </row>
    <row r="317" spans="1:10" x14ac:dyDescent="0.2">
      <c r="A317" s="148"/>
      <c r="B317" s="25"/>
      <c r="C317" s="16" t="s">
        <v>97</v>
      </c>
      <c r="D317" s="16" t="s">
        <v>91</v>
      </c>
      <c r="E317" s="21" t="s">
        <v>565</v>
      </c>
      <c r="F317" s="112" t="s">
        <v>256</v>
      </c>
      <c r="G317" s="109" t="s">
        <v>279</v>
      </c>
      <c r="H317" s="110">
        <v>1515.6</v>
      </c>
      <c r="I317" s="41">
        <v>1000</v>
      </c>
      <c r="J317" s="41">
        <v>1000</v>
      </c>
    </row>
    <row r="318" spans="1:10" ht="38.25" x14ac:dyDescent="0.2">
      <c r="A318" s="148"/>
      <c r="B318" s="25"/>
      <c r="C318" s="16" t="s">
        <v>97</v>
      </c>
      <c r="D318" s="16" t="s">
        <v>91</v>
      </c>
      <c r="E318" s="84" t="s">
        <v>26</v>
      </c>
      <c r="F318" s="84"/>
      <c r="G318" s="103" t="s">
        <v>40</v>
      </c>
      <c r="H318" s="41">
        <f>H319</f>
        <v>50</v>
      </c>
      <c r="I318" s="41">
        <f t="shared" ref="I318:J318" si="128">I319</f>
        <v>0</v>
      </c>
      <c r="J318" s="41">
        <f t="shared" si="128"/>
        <v>0</v>
      </c>
    </row>
    <row r="319" spans="1:10" ht="51" x14ac:dyDescent="0.2">
      <c r="A319" s="148"/>
      <c r="B319" s="25"/>
      <c r="C319" s="16" t="s">
        <v>97</v>
      </c>
      <c r="D319" s="16" t="s">
        <v>91</v>
      </c>
      <c r="E319" s="84" t="s">
        <v>681</v>
      </c>
      <c r="F319" s="16"/>
      <c r="G319" s="54" t="s">
        <v>680</v>
      </c>
      <c r="H319" s="41">
        <f>SUM(H320:H320)</f>
        <v>50</v>
      </c>
      <c r="I319" s="41">
        <f>SUM(I320:I320)</f>
        <v>0</v>
      </c>
      <c r="J319" s="41">
        <f>SUM(J320:J320)</f>
        <v>0</v>
      </c>
    </row>
    <row r="320" spans="1:10" ht="38.25" x14ac:dyDescent="0.2">
      <c r="A320" s="148"/>
      <c r="B320" s="25"/>
      <c r="C320" s="16" t="s">
        <v>97</v>
      </c>
      <c r="D320" s="16" t="s">
        <v>91</v>
      </c>
      <c r="E320" s="84" t="s">
        <v>681</v>
      </c>
      <c r="F320" s="84" t="s">
        <v>216</v>
      </c>
      <c r="G320" s="101" t="s">
        <v>217</v>
      </c>
      <c r="H320" s="39">
        <v>50</v>
      </c>
      <c r="I320" s="39">
        <v>0</v>
      </c>
      <c r="J320" s="39">
        <v>0</v>
      </c>
    </row>
    <row r="321" spans="1:10" ht="14.25" x14ac:dyDescent="0.2">
      <c r="A321" s="1"/>
      <c r="B321" s="25"/>
      <c r="C321" s="30" t="s">
        <v>97</v>
      </c>
      <c r="D321" s="30" t="s">
        <v>95</v>
      </c>
      <c r="E321" s="30"/>
      <c r="F321" s="30"/>
      <c r="G321" s="27" t="s">
        <v>50</v>
      </c>
      <c r="H321" s="40">
        <f>H322+H329+H372+H380+H385</f>
        <v>45261.9</v>
      </c>
      <c r="I321" s="40">
        <f>I322+I329+I372+I380</f>
        <v>18810</v>
      </c>
      <c r="J321" s="40">
        <f>J322+J329+J372+J380</f>
        <v>17836.3</v>
      </c>
    </row>
    <row r="322" spans="1:10" ht="89.25" x14ac:dyDescent="0.2">
      <c r="A322" s="1"/>
      <c r="B322" s="25"/>
      <c r="C322" s="84" t="s">
        <v>97</v>
      </c>
      <c r="D322" s="84" t="s">
        <v>95</v>
      </c>
      <c r="E322" s="78" t="s">
        <v>67</v>
      </c>
      <c r="F322" s="16"/>
      <c r="G322" s="63" t="s">
        <v>687</v>
      </c>
      <c r="H322" s="99">
        <f t="shared" ref="H322:J323" si="129">H323</f>
        <v>529.29999999999995</v>
      </c>
      <c r="I322" s="99">
        <f t="shared" si="129"/>
        <v>529.29999999999995</v>
      </c>
      <c r="J322" s="99">
        <f t="shared" si="129"/>
        <v>529.29999999999995</v>
      </c>
    </row>
    <row r="323" spans="1:10" ht="51" x14ac:dyDescent="0.2">
      <c r="A323" s="1"/>
      <c r="B323" s="25"/>
      <c r="C323" s="47" t="s">
        <v>97</v>
      </c>
      <c r="D323" s="47" t="s">
        <v>95</v>
      </c>
      <c r="E323" s="77" t="s">
        <v>68</v>
      </c>
      <c r="F323" s="16"/>
      <c r="G323" s="60" t="s">
        <v>552</v>
      </c>
      <c r="H323" s="96">
        <f t="shared" si="129"/>
        <v>529.29999999999995</v>
      </c>
      <c r="I323" s="96">
        <f t="shared" si="129"/>
        <v>529.29999999999995</v>
      </c>
      <c r="J323" s="96">
        <f t="shared" si="129"/>
        <v>529.29999999999995</v>
      </c>
    </row>
    <row r="324" spans="1:10" ht="63.75" x14ac:dyDescent="0.2">
      <c r="A324" s="1"/>
      <c r="B324" s="25"/>
      <c r="C324" s="84" t="s">
        <v>97</v>
      </c>
      <c r="D324" s="84" t="s">
        <v>95</v>
      </c>
      <c r="E324" s="74">
        <v>610100000</v>
      </c>
      <c r="F324" s="16"/>
      <c r="G324" s="101" t="s">
        <v>551</v>
      </c>
      <c r="H324" s="102">
        <f>H325+H327</f>
        <v>529.29999999999995</v>
      </c>
      <c r="I324" s="102">
        <f t="shared" ref="I324:J324" si="130">I325+I327</f>
        <v>529.29999999999995</v>
      </c>
      <c r="J324" s="102">
        <f t="shared" si="130"/>
        <v>529.29999999999995</v>
      </c>
    </row>
    <row r="325" spans="1:10" ht="38.25" x14ac:dyDescent="0.2">
      <c r="A325" s="1"/>
      <c r="B325" s="25"/>
      <c r="C325" s="84" t="s">
        <v>97</v>
      </c>
      <c r="D325" s="84" t="s">
        <v>95</v>
      </c>
      <c r="E325" s="186" t="s">
        <v>550</v>
      </c>
      <c r="F325" s="16"/>
      <c r="G325" s="101" t="s">
        <v>742</v>
      </c>
      <c r="H325" s="41">
        <f t="shared" ref="H325:J325" si="131">H326</f>
        <v>520.29999999999995</v>
      </c>
      <c r="I325" s="41">
        <f t="shared" si="131"/>
        <v>520.29999999999995</v>
      </c>
      <c r="J325" s="41">
        <f t="shared" si="131"/>
        <v>520.29999999999995</v>
      </c>
    </row>
    <row r="326" spans="1:10" ht="38.25" x14ac:dyDescent="0.2">
      <c r="A326" s="1"/>
      <c r="B326" s="25"/>
      <c r="C326" s="84" t="s">
        <v>97</v>
      </c>
      <c r="D326" s="84" t="s">
        <v>95</v>
      </c>
      <c r="E326" s="186" t="s">
        <v>550</v>
      </c>
      <c r="F326" s="84" t="s">
        <v>216</v>
      </c>
      <c r="G326" s="101" t="s">
        <v>217</v>
      </c>
      <c r="H326" s="41">
        <v>520.29999999999995</v>
      </c>
      <c r="I326" s="41">
        <v>520.29999999999995</v>
      </c>
      <c r="J326" s="41">
        <v>520.29999999999995</v>
      </c>
    </row>
    <row r="327" spans="1:10" ht="38.25" x14ac:dyDescent="0.2">
      <c r="A327" s="148"/>
      <c r="B327" s="25"/>
      <c r="C327" s="84" t="s">
        <v>97</v>
      </c>
      <c r="D327" s="84" t="s">
        <v>95</v>
      </c>
      <c r="E327" s="186" t="s">
        <v>622</v>
      </c>
      <c r="F327" s="84"/>
      <c r="G327" s="101" t="s">
        <v>623</v>
      </c>
      <c r="H327" s="41">
        <f>H328</f>
        <v>9</v>
      </c>
      <c r="I327" s="41">
        <f t="shared" ref="I327:J327" si="132">I328</f>
        <v>9</v>
      </c>
      <c r="J327" s="41">
        <f t="shared" si="132"/>
        <v>9</v>
      </c>
    </row>
    <row r="328" spans="1:10" ht="38.25" x14ac:dyDescent="0.2">
      <c r="A328" s="148"/>
      <c r="B328" s="25"/>
      <c r="C328" s="84" t="s">
        <v>97</v>
      </c>
      <c r="D328" s="84" t="s">
        <v>95</v>
      </c>
      <c r="E328" s="186" t="s">
        <v>622</v>
      </c>
      <c r="F328" s="84" t="s">
        <v>216</v>
      </c>
      <c r="G328" s="101" t="s">
        <v>217</v>
      </c>
      <c r="H328" s="41">
        <v>9</v>
      </c>
      <c r="I328" s="41">
        <v>9</v>
      </c>
      <c r="J328" s="41">
        <v>9</v>
      </c>
    </row>
    <row r="329" spans="1:10" ht="89.25" x14ac:dyDescent="0.2">
      <c r="A329" s="1"/>
      <c r="B329" s="25"/>
      <c r="C329" s="5" t="s">
        <v>97</v>
      </c>
      <c r="D329" s="5" t="s">
        <v>95</v>
      </c>
      <c r="E329" s="73" t="s">
        <v>57</v>
      </c>
      <c r="F329" s="16"/>
      <c r="G329" s="53" t="s">
        <v>698</v>
      </c>
      <c r="H329" s="99">
        <f>H330+H341+H348+H356</f>
        <v>30610</v>
      </c>
      <c r="I329" s="99">
        <f>I330+I341+I348+I356</f>
        <v>16307</v>
      </c>
      <c r="J329" s="99">
        <f t="shared" ref="J329" si="133">J330+J341+J348+J356</f>
        <v>16307</v>
      </c>
    </row>
    <row r="330" spans="1:10" ht="38.25" x14ac:dyDescent="0.2">
      <c r="A330" s="148"/>
      <c r="B330" s="25"/>
      <c r="C330" s="84" t="s">
        <v>97</v>
      </c>
      <c r="D330" s="84" t="s">
        <v>95</v>
      </c>
      <c r="E330" s="52" t="s">
        <v>58</v>
      </c>
      <c r="F330" s="47"/>
      <c r="G330" s="48" t="s">
        <v>193</v>
      </c>
      <c r="H330" s="96">
        <f>H331+H338</f>
        <v>11077.8</v>
      </c>
      <c r="I330" s="96">
        <f>I331+I338</f>
        <v>5450</v>
      </c>
      <c r="J330" s="96">
        <f t="shared" ref="J330" si="134">J331+J338</f>
        <v>5450</v>
      </c>
    </row>
    <row r="331" spans="1:10" ht="38.25" x14ac:dyDescent="0.2">
      <c r="A331" s="148"/>
      <c r="B331" s="25"/>
      <c r="C331" s="16" t="s">
        <v>97</v>
      </c>
      <c r="D331" s="84" t="s">
        <v>95</v>
      </c>
      <c r="E331" s="21" t="s">
        <v>243</v>
      </c>
      <c r="F331" s="47"/>
      <c r="G331" s="103" t="s">
        <v>750</v>
      </c>
      <c r="H331" s="96">
        <f>H332+H334+H336</f>
        <v>10727.8</v>
      </c>
      <c r="I331" s="96">
        <f>I332+I334+I336</f>
        <v>5100</v>
      </c>
      <c r="J331" s="96">
        <f t="shared" ref="J331" si="135">J332+J334+J336</f>
        <v>5100</v>
      </c>
    </row>
    <row r="332" spans="1:10" ht="38.25" x14ac:dyDescent="0.2">
      <c r="A332" s="148"/>
      <c r="B332" s="25"/>
      <c r="C332" s="16" t="s">
        <v>97</v>
      </c>
      <c r="D332" s="84" t="s">
        <v>95</v>
      </c>
      <c r="E332" s="74">
        <v>1210123505</v>
      </c>
      <c r="F332" s="21"/>
      <c r="G332" s="101" t="s">
        <v>580</v>
      </c>
      <c r="H332" s="41">
        <f>H333</f>
        <v>4057.1</v>
      </c>
      <c r="I332" s="41">
        <f>I333</f>
        <v>1750</v>
      </c>
      <c r="J332" s="41">
        <f>J333</f>
        <v>1750</v>
      </c>
    </row>
    <row r="333" spans="1:10" ht="38.25" x14ac:dyDescent="0.2">
      <c r="A333" s="148"/>
      <c r="B333" s="25"/>
      <c r="C333" s="84" t="s">
        <v>97</v>
      </c>
      <c r="D333" s="84" t="s">
        <v>95</v>
      </c>
      <c r="E333" s="74">
        <v>1210123505</v>
      </c>
      <c r="F333" s="84" t="s">
        <v>216</v>
      </c>
      <c r="G333" s="101" t="s">
        <v>217</v>
      </c>
      <c r="H333" s="39">
        <v>4057.1</v>
      </c>
      <c r="I333" s="39">
        <v>1750</v>
      </c>
      <c r="J333" s="39">
        <v>1750</v>
      </c>
    </row>
    <row r="334" spans="1:10" ht="63.75" x14ac:dyDescent="0.2">
      <c r="A334" s="148"/>
      <c r="B334" s="25"/>
      <c r="C334" s="84" t="s">
        <v>97</v>
      </c>
      <c r="D334" s="84" t="s">
        <v>95</v>
      </c>
      <c r="E334" s="74">
        <v>1210123510</v>
      </c>
      <c r="F334" s="21"/>
      <c r="G334" s="101" t="s">
        <v>244</v>
      </c>
      <c r="H334" s="41">
        <f>H335</f>
        <v>5538.8</v>
      </c>
      <c r="I334" s="41">
        <f>I335</f>
        <v>2850</v>
      </c>
      <c r="J334" s="41">
        <f>J335</f>
        <v>2850</v>
      </c>
    </row>
    <row r="335" spans="1:10" ht="38.25" x14ac:dyDescent="0.2">
      <c r="A335" s="148"/>
      <c r="B335" s="25"/>
      <c r="C335" s="16" t="s">
        <v>97</v>
      </c>
      <c r="D335" s="84" t="s">
        <v>95</v>
      </c>
      <c r="E335" s="74">
        <v>1210123510</v>
      </c>
      <c r="F335" s="84" t="s">
        <v>216</v>
      </c>
      <c r="G335" s="101" t="s">
        <v>217</v>
      </c>
      <c r="H335" s="41">
        <v>5538.8</v>
      </c>
      <c r="I335" s="41">
        <v>2850</v>
      </c>
      <c r="J335" s="41">
        <v>2850</v>
      </c>
    </row>
    <row r="336" spans="1:10" ht="25.5" x14ac:dyDescent="0.2">
      <c r="A336" s="148"/>
      <c r="B336" s="25"/>
      <c r="C336" s="84" t="s">
        <v>97</v>
      </c>
      <c r="D336" s="84" t="s">
        <v>95</v>
      </c>
      <c r="E336" s="74">
        <v>1210123515</v>
      </c>
      <c r="F336" s="16"/>
      <c r="G336" s="101" t="s">
        <v>24</v>
      </c>
      <c r="H336" s="41">
        <f>H337</f>
        <v>1131.9000000000001</v>
      </c>
      <c r="I336" s="41">
        <f>I337</f>
        <v>500</v>
      </c>
      <c r="J336" s="41">
        <f>J337</f>
        <v>500</v>
      </c>
    </row>
    <row r="337" spans="1:10" ht="38.25" x14ac:dyDescent="0.2">
      <c r="A337" s="148"/>
      <c r="B337" s="25"/>
      <c r="C337" s="84" t="s">
        <v>97</v>
      </c>
      <c r="D337" s="84" t="s">
        <v>95</v>
      </c>
      <c r="E337" s="74">
        <v>1210123515</v>
      </c>
      <c r="F337" s="84" t="s">
        <v>216</v>
      </c>
      <c r="G337" s="101" t="s">
        <v>217</v>
      </c>
      <c r="H337" s="41">
        <v>1131.9000000000001</v>
      </c>
      <c r="I337" s="41">
        <v>500</v>
      </c>
      <c r="J337" s="41">
        <v>500</v>
      </c>
    </row>
    <row r="338" spans="1:10" ht="28.5" customHeight="1" x14ac:dyDescent="0.2">
      <c r="A338" s="148"/>
      <c r="B338" s="25"/>
      <c r="C338" s="47" t="s">
        <v>97</v>
      </c>
      <c r="D338" s="47" t="s">
        <v>95</v>
      </c>
      <c r="E338" s="21" t="s">
        <v>298</v>
      </c>
      <c r="F338" s="84"/>
      <c r="G338" s="103" t="s">
        <v>299</v>
      </c>
      <c r="H338" s="41">
        <f>H339</f>
        <v>350</v>
      </c>
      <c r="I338" s="41">
        <f t="shared" ref="I338:J338" si="136">I339</f>
        <v>350</v>
      </c>
      <c r="J338" s="41">
        <f t="shared" si="136"/>
        <v>350</v>
      </c>
    </row>
    <row r="339" spans="1:10" ht="25.5" x14ac:dyDescent="0.2">
      <c r="A339" s="148"/>
      <c r="B339" s="25"/>
      <c r="C339" s="16" t="s">
        <v>97</v>
      </c>
      <c r="D339" s="84" t="s">
        <v>95</v>
      </c>
      <c r="E339" s="74">
        <v>1210223520</v>
      </c>
      <c r="F339" s="16"/>
      <c r="G339" s="101" t="s">
        <v>245</v>
      </c>
      <c r="H339" s="41">
        <f>H340</f>
        <v>350</v>
      </c>
      <c r="I339" s="41">
        <f>I340</f>
        <v>350</v>
      </c>
      <c r="J339" s="41">
        <f>J340</f>
        <v>350</v>
      </c>
    </row>
    <row r="340" spans="1:10" ht="38.25" x14ac:dyDescent="0.2">
      <c r="A340" s="148"/>
      <c r="B340" s="25"/>
      <c r="C340" s="84" t="s">
        <v>97</v>
      </c>
      <c r="D340" s="84" t="s">
        <v>95</v>
      </c>
      <c r="E340" s="74">
        <v>1210223520</v>
      </c>
      <c r="F340" s="84" t="s">
        <v>216</v>
      </c>
      <c r="G340" s="101" t="s">
        <v>217</v>
      </c>
      <c r="H340" s="39">
        <v>350</v>
      </c>
      <c r="I340" s="39">
        <v>350</v>
      </c>
      <c r="J340" s="39">
        <v>350</v>
      </c>
    </row>
    <row r="341" spans="1:10" ht="25.5" x14ac:dyDescent="0.2">
      <c r="A341" s="148"/>
      <c r="B341" s="25"/>
      <c r="C341" s="84" t="s">
        <v>97</v>
      </c>
      <c r="D341" s="84" t="s">
        <v>95</v>
      </c>
      <c r="E341" s="52" t="s">
        <v>59</v>
      </c>
      <c r="F341" s="47"/>
      <c r="G341" s="48" t="s">
        <v>27</v>
      </c>
      <c r="H341" s="96">
        <f>H342+H346</f>
        <v>1972.7</v>
      </c>
      <c r="I341" s="96">
        <f>I342+I346</f>
        <v>1325</v>
      </c>
      <c r="J341" s="96">
        <f t="shared" ref="J341" si="137">J342+J346</f>
        <v>1325</v>
      </c>
    </row>
    <row r="342" spans="1:10" ht="16.5" customHeight="1" x14ac:dyDescent="0.2">
      <c r="A342" s="1"/>
      <c r="B342" s="25"/>
      <c r="C342" s="84" t="s">
        <v>97</v>
      </c>
      <c r="D342" s="84" t="s">
        <v>95</v>
      </c>
      <c r="E342" s="21" t="s">
        <v>246</v>
      </c>
      <c r="F342" s="47"/>
      <c r="G342" s="103" t="s">
        <v>247</v>
      </c>
      <c r="H342" s="102">
        <f t="shared" ref="H342:J343" si="138">H343</f>
        <v>1972.7</v>
      </c>
      <c r="I342" s="102">
        <f t="shared" si="138"/>
        <v>850</v>
      </c>
      <c r="J342" s="102">
        <f t="shared" si="138"/>
        <v>850</v>
      </c>
    </row>
    <row r="343" spans="1:10" ht="25.5" x14ac:dyDescent="0.2">
      <c r="A343" s="1"/>
      <c r="B343" s="25"/>
      <c r="C343" s="84" t="s">
        <v>97</v>
      </c>
      <c r="D343" s="84" t="s">
        <v>95</v>
      </c>
      <c r="E343" s="80">
        <v>1220123525</v>
      </c>
      <c r="F343" s="16"/>
      <c r="G343" s="101" t="s">
        <v>194</v>
      </c>
      <c r="H343" s="41">
        <f t="shared" si="138"/>
        <v>1972.7</v>
      </c>
      <c r="I343" s="41">
        <f t="shared" si="138"/>
        <v>850</v>
      </c>
      <c r="J343" s="41">
        <f t="shared" si="138"/>
        <v>850</v>
      </c>
    </row>
    <row r="344" spans="1:10" ht="38.25" x14ac:dyDescent="0.2">
      <c r="A344" s="1"/>
      <c r="B344" s="25"/>
      <c r="C344" s="84" t="s">
        <v>97</v>
      </c>
      <c r="D344" s="84" t="s">
        <v>95</v>
      </c>
      <c r="E344" s="80">
        <v>1220123525</v>
      </c>
      <c r="F344" s="84" t="s">
        <v>216</v>
      </c>
      <c r="G344" s="101" t="s">
        <v>217</v>
      </c>
      <c r="H344" s="41">
        <v>1972.7</v>
      </c>
      <c r="I344" s="41">
        <v>850</v>
      </c>
      <c r="J344" s="41">
        <v>850</v>
      </c>
    </row>
    <row r="345" spans="1:10" ht="38.25" x14ac:dyDescent="0.2">
      <c r="A345" s="1"/>
      <c r="B345" s="25"/>
      <c r="C345" s="84" t="s">
        <v>97</v>
      </c>
      <c r="D345" s="84" t="s">
        <v>95</v>
      </c>
      <c r="E345" s="21" t="s">
        <v>582</v>
      </c>
      <c r="F345" s="84"/>
      <c r="G345" s="103" t="s">
        <v>581</v>
      </c>
      <c r="H345" s="41">
        <f>H346</f>
        <v>0</v>
      </c>
      <c r="I345" s="41">
        <f t="shared" ref="I345:J345" si="139">I346</f>
        <v>475</v>
      </c>
      <c r="J345" s="41">
        <f t="shared" si="139"/>
        <v>475</v>
      </c>
    </row>
    <row r="346" spans="1:10" ht="25.5" x14ac:dyDescent="0.2">
      <c r="A346" s="1"/>
      <c r="B346" s="25"/>
      <c r="C346" s="84" t="s">
        <v>97</v>
      </c>
      <c r="D346" s="84" t="s">
        <v>95</v>
      </c>
      <c r="E346" s="80">
        <v>1220223530</v>
      </c>
      <c r="F346" s="16"/>
      <c r="G346" s="101" t="s">
        <v>195</v>
      </c>
      <c r="H346" s="41">
        <f>H347</f>
        <v>0</v>
      </c>
      <c r="I346" s="41">
        <f>I347</f>
        <v>475</v>
      </c>
      <c r="J346" s="41">
        <f>J347</f>
        <v>475</v>
      </c>
    </row>
    <row r="347" spans="1:10" ht="38.25" x14ac:dyDescent="0.2">
      <c r="A347" s="1"/>
      <c r="B347" s="25"/>
      <c r="C347" s="84" t="s">
        <v>97</v>
      </c>
      <c r="D347" s="84" t="s">
        <v>95</v>
      </c>
      <c r="E347" s="80">
        <v>1220223530</v>
      </c>
      <c r="F347" s="84" t="s">
        <v>216</v>
      </c>
      <c r="G347" s="101" t="s">
        <v>217</v>
      </c>
      <c r="H347" s="39">
        <v>0</v>
      </c>
      <c r="I347" s="39">
        <v>475</v>
      </c>
      <c r="J347" s="39">
        <v>475</v>
      </c>
    </row>
    <row r="348" spans="1:10" ht="38.25" x14ac:dyDescent="0.2">
      <c r="A348" s="1"/>
      <c r="B348" s="25"/>
      <c r="C348" s="84" t="s">
        <v>97</v>
      </c>
      <c r="D348" s="84" t="s">
        <v>95</v>
      </c>
      <c r="E348" s="52" t="s">
        <v>60</v>
      </c>
      <c r="F348" s="47"/>
      <c r="G348" s="48" t="s">
        <v>751</v>
      </c>
      <c r="H348" s="96">
        <f>H349</f>
        <v>4288.3</v>
      </c>
      <c r="I348" s="96">
        <f>I349</f>
        <v>4407</v>
      </c>
      <c r="J348" s="96">
        <f t="shared" ref="J348" si="140">J349</f>
        <v>4407</v>
      </c>
    </row>
    <row r="349" spans="1:10" ht="51" x14ac:dyDescent="0.2">
      <c r="A349" s="1"/>
      <c r="B349" s="25"/>
      <c r="C349" s="84" t="s">
        <v>97</v>
      </c>
      <c r="D349" s="84" t="s">
        <v>95</v>
      </c>
      <c r="E349" s="21" t="s">
        <v>248</v>
      </c>
      <c r="F349" s="47"/>
      <c r="G349" s="103" t="s">
        <v>249</v>
      </c>
      <c r="H349" s="102">
        <f>H350+H352+H354</f>
        <v>4288.3</v>
      </c>
      <c r="I349" s="102">
        <f>I350+I352+I354</f>
        <v>4407</v>
      </c>
      <c r="J349" s="102">
        <f t="shared" ref="J349" si="141">J350+J352+J354</f>
        <v>4407</v>
      </c>
    </row>
    <row r="350" spans="1:10" ht="25.5" x14ac:dyDescent="0.2">
      <c r="A350" s="148"/>
      <c r="B350" s="25"/>
      <c r="C350" s="84" t="s">
        <v>97</v>
      </c>
      <c r="D350" s="84" t="s">
        <v>95</v>
      </c>
      <c r="E350" s="21" t="s">
        <v>583</v>
      </c>
      <c r="F350" s="16"/>
      <c r="G350" s="101" t="s">
        <v>314</v>
      </c>
      <c r="H350" s="41">
        <f>H351</f>
        <v>3681.3</v>
      </c>
      <c r="I350" s="41">
        <f>I351</f>
        <v>3800</v>
      </c>
      <c r="J350" s="41">
        <f>J351</f>
        <v>3800</v>
      </c>
    </row>
    <row r="351" spans="1:10" ht="38.25" x14ac:dyDescent="0.2">
      <c r="A351" s="148"/>
      <c r="B351" s="25"/>
      <c r="C351" s="84" t="s">
        <v>97</v>
      </c>
      <c r="D351" s="84" t="s">
        <v>95</v>
      </c>
      <c r="E351" s="21" t="s">
        <v>583</v>
      </c>
      <c r="F351" s="84" t="s">
        <v>216</v>
      </c>
      <c r="G351" s="101" t="s">
        <v>217</v>
      </c>
      <c r="H351" s="41">
        <v>3681.3</v>
      </c>
      <c r="I351" s="41">
        <v>3800</v>
      </c>
      <c r="J351" s="41">
        <v>3800</v>
      </c>
    </row>
    <row r="352" spans="1:10" ht="25.5" x14ac:dyDescent="0.2">
      <c r="A352" s="148"/>
      <c r="B352" s="25"/>
      <c r="C352" s="84" t="s">
        <v>97</v>
      </c>
      <c r="D352" s="84" t="s">
        <v>95</v>
      </c>
      <c r="E352" s="21" t="s">
        <v>584</v>
      </c>
      <c r="F352" s="16"/>
      <c r="G352" s="101" t="s">
        <v>25</v>
      </c>
      <c r="H352" s="41">
        <f>H353</f>
        <v>600</v>
      </c>
      <c r="I352" s="41">
        <f>I353</f>
        <v>600</v>
      </c>
      <c r="J352" s="41">
        <f>J353</f>
        <v>600</v>
      </c>
    </row>
    <row r="353" spans="1:10" ht="38.25" x14ac:dyDescent="0.2">
      <c r="A353" s="148"/>
      <c r="B353" s="25"/>
      <c r="C353" s="84" t="s">
        <v>97</v>
      </c>
      <c r="D353" s="84" t="s">
        <v>95</v>
      </c>
      <c r="E353" s="21" t="s">
        <v>584</v>
      </c>
      <c r="F353" s="84" t="s">
        <v>216</v>
      </c>
      <c r="G353" s="101" t="s">
        <v>217</v>
      </c>
      <c r="H353" s="41">
        <v>600</v>
      </c>
      <c r="I353" s="41">
        <v>600</v>
      </c>
      <c r="J353" s="41">
        <v>600</v>
      </c>
    </row>
    <row r="354" spans="1:10" ht="25.5" x14ac:dyDescent="0.2">
      <c r="A354" s="148"/>
      <c r="B354" s="25"/>
      <c r="C354" s="84" t="s">
        <v>97</v>
      </c>
      <c r="D354" s="84" t="s">
        <v>95</v>
      </c>
      <c r="E354" s="21" t="s">
        <v>585</v>
      </c>
      <c r="F354" s="16"/>
      <c r="G354" s="101" t="s">
        <v>196</v>
      </c>
      <c r="H354" s="41">
        <f>H355</f>
        <v>7</v>
      </c>
      <c r="I354" s="41">
        <f>I355</f>
        <v>7</v>
      </c>
      <c r="J354" s="41">
        <f>J355</f>
        <v>7</v>
      </c>
    </row>
    <row r="355" spans="1:10" ht="38.25" x14ac:dyDescent="0.2">
      <c r="A355" s="148"/>
      <c r="B355" s="25"/>
      <c r="C355" s="84" t="s">
        <v>97</v>
      </c>
      <c r="D355" s="84" t="s">
        <v>95</v>
      </c>
      <c r="E355" s="21" t="s">
        <v>585</v>
      </c>
      <c r="F355" s="84" t="s">
        <v>216</v>
      </c>
      <c r="G355" s="101" t="s">
        <v>217</v>
      </c>
      <c r="H355" s="41">
        <v>7</v>
      </c>
      <c r="I355" s="41">
        <v>7</v>
      </c>
      <c r="J355" s="41">
        <v>7</v>
      </c>
    </row>
    <row r="356" spans="1:10" ht="51" x14ac:dyDescent="0.2">
      <c r="A356" s="148"/>
      <c r="B356" s="25"/>
      <c r="C356" s="84" t="s">
        <v>97</v>
      </c>
      <c r="D356" s="84" t="s">
        <v>95</v>
      </c>
      <c r="E356" s="52" t="s">
        <v>586</v>
      </c>
      <c r="F356" s="16"/>
      <c r="G356" s="60" t="s">
        <v>587</v>
      </c>
      <c r="H356" s="41">
        <f>H357+H362+H367</f>
        <v>13271.2</v>
      </c>
      <c r="I356" s="41">
        <f>I357+I362+I367</f>
        <v>5125</v>
      </c>
      <c r="J356" s="41">
        <f>J357+J362+J367</f>
        <v>5125</v>
      </c>
    </row>
    <row r="357" spans="1:10" ht="63.75" x14ac:dyDescent="0.2">
      <c r="A357" s="148"/>
      <c r="B357" s="25"/>
      <c r="C357" s="84" t="s">
        <v>97</v>
      </c>
      <c r="D357" s="84" t="s">
        <v>95</v>
      </c>
      <c r="E357" s="21" t="s">
        <v>589</v>
      </c>
      <c r="F357" s="16"/>
      <c r="G357" s="103" t="s">
        <v>588</v>
      </c>
      <c r="H357" s="41">
        <f>H358+H360</f>
        <v>15</v>
      </c>
      <c r="I357" s="41">
        <f t="shared" ref="I357:J357" si="142">I358+I360</f>
        <v>265</v>
      </c>
      <c r="J357" s="41">
        <f t="shared" si="142"/>
        <v>265</v>
      </c>
    </row>
    <row r="358" spans="1:10" ht="25.5" x14ac:dyDescent="0.2">
      <c r="A358" s="148"/>
      <c r="B358" s="25"/>
      <c r="C358" s="84" t="s">
        <v>97</v>
      </c>
      <c r="D358" s="84" t="s">
        <v>95</v>
      </c>
      <c r="E358" s="21" t="s">
        <v>590</v>
      </c>
      <c r="F358" s="16"/>
      <c r="G358" s="101" t="s">
        <v>387</v>
      </c>
      <c r="H358" s="41">
        <f>H359</f>
        <v>0</v>
      </c>
      <c r="I358" s="41">
        <f>I359</f>
        <v>250</v>
      </c>
      <c r="J358" s="41">
        <f>J359</f>
        <v>250</v>
      </c>
    </row>
    <row r="359" spans="1:10" ht="38.25" x14ac:dyDescent="0.2">
      <c r="A359" s="148"/>
      <c r="B359" s="25"/>
      <c r="C359" s="84" t="s">
        <v>97</v>
      </c>
      <c r="D359" s="84" t="s">
        <v>95</v>
      </c>
      <c r="E359" s="21" t="s">
        <v>590</v>
      </c>
      <c r="F359" s="84" t="s">
        <v>216</v>
      </c>
      <c r="G359" s="101" t="s">
        <v>217</v>
      </c>
      <c r="H359" s="41">
        <v>0</v>
      </c>
      <c r="I359" s="41">
        <v>250</v>
      </c>
      <c r="J359" s="41">
        <v>250</v>
      </c>
    </row>
    <row r="360" spans="1:10" ht="51" x14ac:dyDescent="0.2">
      <c r="A360" s="148"/>
      <c r="B360" s="25"/>
      <c r="C360" s="84" t="s">
        <v>97</v>
      </c>
      <c r="D360" s="84" t="s">
        <v>95</v>
      </c>
      <c r="E360" s="21" t="s">
        <v>592</v>
      </c>
      <c r="F360" s="84"/>
      <c r="G360" s="101" t="s">
        <v>591</v>
      </c>
      <c r="H360" s="41">
        <f>H361</f>
        <v>15</v>
      </c>
      <c r="I360" s="41">
        <f t="shared" ref="I360:J360" si="143">I361</f>
        <v>15</v>
      </c>
      <c r="J360" s="41">
        <f t="shared" si="143"/>
        <v>15</v>
      </c>
    </row>
    <row r="361" spans="1:10" ht="38.25" x14ac:dyDescent="0.2">
      <c r="A361" s="148"/>
      <c r="B361" s="25"/>
      <c r="C361" s="84" t="s">
        <v>97</v>
      </c>
      <c r="D361" s="84" t="s">
        <v>95</v>
      </c>
      <c r="E361" s="21" t="s">
        <v>592</v>
      </c>
      <c r="F361" s="84" t="s">
        <v>216</v>
      </c>
      <c r="G361" s="101" t="s">
        <v>217</v>
      </c>
      <c r="H361" s="41">
        <v>15</v>
      </c>
      <c r="I361" s="41">
        <v>15</v>
      </c>
      <c r="J361" s="41">
        <v>15</v>
      </c>
    </row>
    <row r="362" spans="1:10" ht="38.25" x14ac:dyDescent="0.2">
      <c r="A362" s="148"/>
      <c r="B362" s="25"/>
      <c r="C362" s="84" t="s">
        <v>97</v>
      </c>
      <c r="D362" s="84" t="s">
        <v>95</v>
      </c>
      <c r="E362" s="21" t="s">
        <v>593</v>
      </c>
      <c r="F362" s="16"/>
      <c r="G362" s="103" t="s">
        <v>594</v>
      </c>
      <c r="H362" s="41">
        <f>H363+H365</f>
        <v>799.5</v>
      </c>
      <c r="I362" s="41">
        <f t="shared" ref="I362:J362" si="144">I363+I365</f>
        <v>10</v>
      </c>
      <c r="J362" s="41">
        <f t="shared" si="144"/>
        <v>10</v>
      </c>
    </row>
    <row r="363" spans="1:10" ht="38.25" x14ac:dyDescent="0.2">
      <c r="A363" s="148"/>
      <c r="B363" s="25"/>
      <c r="C363" s="84" t="s">
        <v>97</v>
      </c>
      <c r="D363" s="84" t="s">
        <v>95</v>
      </c>
      <c r="E363" s="21" t="s">
        <v>756</v>
      </c>
      <c r="F363" s="16"/>
      <c r="G363" s="103" t="s">
        <v>757</v>
      </c>
      <c r="H363" s="41">
        <f>H364</f>
        <v>799.5</v>
      </c>
      <c r="I363" s="41">
        <f t="shared" ref="I363:J363" si="145">I364</f>
        <v>0</v>
      </c>
      <c r="J363" s="41">
        <f t="shared" si="145"/>
        <v>0</v>
      </c>
    </row>
    <row r="364" spans="1:10" ht="38.25" x14ac:dyDescent="0.2">
      <c r="A364" s="148"/>
      <c r="B364" s="25"/>
      <c r="C364" s="16" t="s">
        <v>97</v>
      </c>
      <c r="D364" s="16" t="s">
        <v>95</v>
      </c>
      <c r="E364" s="21" t="s">
        <v>756</v>
      </c>
      <c r="F364" s="84" t="s">
        <v>216</v>
      </c>
      <c r="G364" s="101" t="s">
        <v>217</v>
      </c>
      <c r="H364" s="41">
        <v>799.5</v>
      </c>
      <c r="I364" s="41">
        <v>0</v>
      </c>
      <c r="J364" s="41">
        <v>0</v>
      </c>
    </row>
    <row r="365" spans="1:10" ht="51" x14ac:dyDescent="0.2">
      <c r="A365" s="148"/>
      <c r="B365" s="25"/>
      <c r="C365" s="84" t="s">
        <v>97</v>
      </c>
      <c r="D365" s="84" t="s">
        <v>95</v>
      </c>
      <c r="E365" s="21" t="s">
        <v>600</v>
      </c>
      <c r="F365" s="84"/>
      <c r="G365" s="101" t="s">
        <v>601</v>
      </c>
      <c r="H365" s="41">
        <f>H366</f>
        <v>0</v>
      </c>
      <c r="I365" s="41">
        <f t="shared" ref="I365:J365" si="146">I366</f>
        <v>10</v>
      </c>
      <c r="J365" s="41">
        <f t="shared" si="146"/>
        <v>10</v>
      </c>
    </row>
    <row r="366" spans="1:10" ht="38.25" x14ac:dyDescent="0.2">
      <c r="A366" s="1"/>
      <c r="B366" s="25"/>
      <c r="C366" s="16" t="s">
        <v>97</v>
      </c>
      <c r="D366" s="16" t="s">
        <v>95</v>
      </c>
      <c r="E366" s="21" t="s">
        <v>600</v>
      </c>
      <c r="F366" s="84" t="s">
        <v>216</v>
      </c>
      <c r="G366" s="101" t="s">
        <v>217</v>
      </c>
      <c r="H366" s="41">
        <v>0</v>
      </c>
      <c r="I366" s="41">
        <v>10</v>
      </c>
      <c r="J366" s="41">
        <v>10</v>
      </c>
    </row>
    <row r="367" spans="1:10" ht="25.5" x14ac:dyDescent="0.2">
      <c r="A367" s="1"/>
      <c r="B367" s="25"/>
      <c r="C367" s="16" t="s">
        <v>97</v>
      </c>
      <c r="D367" s="16" t="s">
        <v>95</v>
      </c>
      <c r="E367" s="21" t="s">
        <v>595</v>
      </c>
      <c r="F367" s="16"/>
      <c r="G367" s="101" t="s">
        <v>349</v>
      </c>
      <c r="H367" s="41">
        <f>H368+H370</f>
        <v>12456.7</v>
      </c>
      <c r="I367" s="41">
        <f>I368+I370</f>
        <v>4850</v>
      </c>
      <c r="J367" s="41">
        <f t="shared" ref="J367" si="147">J368+J370</f>
        <v>4850</v>
      </c>
    </row>
    <row r="368" spans="1:10" ht="38.25" x14ac:dyDescent="0.2">
      <c r="A368" s="1"/>
      <c r="B368" s="25"/>
      <c r="C368" s="16" t="s">
        <v>97</v>
      </c>
      <c r="D368" s="16" t="s">
        <v>95</v>
      </c>
      <c r="E368" s="21" t="s">
        <v>596</v>
      </c>
      <c r="F368" s="84"/>
      <c r="G368" s="101" t="s">
        <v>599</v>
      </c>
      <c r="H368" s="41">
        <f t="shared" ref="H368:J368" si="148">H369</f>
        <v>9200</v>
      </c>
      <c r="I368" s="41">
        <f t="shared" si="148"/>
        <v>3800</v>
      </c>
      <c r="J368" s="41">
        <f t="shared" si="148"/>
        <v>3800</v>
      </c>
    </row>
    <row r="369" spans="1:10" ht="38.25" x14ac:dyDescent="0.2">
      <c r="A369" s="1"/>
      <c r="B369" s="25"/>
      <c r="C369" s="16" t="s">
        <v>97</v>
      </c>
      <c r="D369" s="16" t="s">
        <v>95</v>
      </c>
      <c r="E369" s="21" t="s">
        <v>596</v>
      </c>
      <c r="F369" s="84" t="s">
        <v>216</v>
      </c>
      <c r="G369" s="101" t="s">
        <v>217</v>
      </c>
      <c r="H369" s="41">
        <v>9200</v>
      </c>
      <c r="I369" s="41">
        <v>3800</v>
      </c>
      <c r="J369" s="41">
        <v>3800</v>
      </c>
    </row>
    <row r="370" spans="1:10" ht="17.25" customHeight="1" x14ac:dyDescent="0.2">
      <c r="A370" s="1"/>
      <c r="B370" s="25"/>
      <c r="C370" s="16" t="s">
        <v>97</v>
      </c>
      <c r="D370" s="16" t="s">
        <v>95</v>
      </c>
      <c r="E370" s="21" t="s">
        <v>597</v>
      </c>
      <c r="F370" s="84"/>
      <c r="G370" s="101" t="s">
        <v>598</v>
      </c>
      <c r="H370" s="41">
        <f>H371</f>
        <v>3256.7</v>
      </c>
      <c r="I370" s="41">
        <f t="shared" ref="I370:J370" si="149">I371</f>
        <v>1050</v>
      </c>
      <c r="J370" s="41">
        <f t="shared" si="149"/>
        <v>1050</v>
      </c>
    </row>
    <row r="371" spans="1:10" ht="38.25" x14ac:dyDescent="0.2">
      <c r="A371" s="1"/>
      <c r="B371" s="25"/>
      <c r="C371" s="16" t="s">
        <v>97</v>
      </c>
      <c r="D371" s="16" t="s">
        <v>95</v>
      </c>
      <c r="E371" s="21" t="s">
        <v>597</v>
      </c>
      <c r="F371" s="84" t="s">
        <v>216</v>
      </c>
      <c r="G371" s="101" t="s">
        <v>217</v>
      </c>
      <c r="H371" s="41">
        <v>3256.7</v>
      </c>
      <c r="I371" s="41">
        <v>1050</v>
      </c>
      <c r="J371" s="41">
        <v>1050</v>
      </c>
    </row>
    <row r="372" spans="1:10" ht="89.25" x14ac:dyDescent="0.2">
      <c r="A372" s="1"/>
      <c r="B372" s="25"/>
      <c r="C372" s="5" t="s">
        <v>97</v>
      </c>
      <c r="D372" s="5" t="s">
        <v>95</v>
      </c>
      <c r="E372" s="76">
        <v>1400000000</v>
      </c>
      <c r="F372" s="16"/>
      <c r="G372" s="212" t="s">
        <v>700</v>
      </c>
      <c r="H372" s="99">
        <f>H373</f>
        <v>10879.1</v>
      </c>
      <c r="I372" s="99">
        <f t="shared" ref="I372:J372" si="150">I373</f>
        <v>717.4</v>
      </c>
      <c r="J372" s="99">
        <f t="shared" si="150"/>
        <v>0</v>
      </c>
    </row>
    <row r="373" spans="1:10" ht="89.25" x14ac:dyDescent="0.2">
      <c r="A373" s="1"/>
      <c r="B373" s="25"/>
      <c r="C373" s="47" t="s">
        <v>97</v>
      </c>
      <c r="D373" s="47" t="s">
        <v>95</v>
      </c>
      <c r="E373" s="75">
        <v>1410000000</v>
      </c>
      <c r="F373" s="16"/>
      <c r="G373" s="48" t="s">
        <v>221</v>
      </c>
      <c r="H373" s="96">
        <f>H374+H377</f>
        <v>10879.1</v>
      </c>
      <c r="I373" s="96">
        <f>I374+I377</f>
        <v>717.4</v>
      </c>
      <c r="J373" s="96">
        <f>J374+J377</f>
        <v>0</v>
      </c>
    </row>
    <row r="374" spans="1:10" ht="102" x14ac:dyDescent="0.2">
      <c r="A374" s="1"/>
      <c r="B374" s="25"/>
      <c r="C374" s="16" t="s">
        <v>97</v>
      </c>
      <c r="D374" s="16" t="s">
        <v>95</v>
      </c>
      <c r="E374" s="74">
        <v>1410200000</v>
      </c>
      <c r="F374" s="16"/>
      <c r="G374" s="101" t="s">
        <v>379</v>
      </c>
      <c r="H374" s="41">
        <f>H375</f>
        <v>1237.5</v>
      </c>
      <c r="I374" s="41">
        <f t="shared" ref="I374:J374" si="151">I375</f>
        <v>0</v>
      </c>
      <c r="J374" s="41">
        <f t="shared" si="151"/>
        <v>0</v>
      </c>
    </row>
    <row r="375" spans="1:10" ht="25.5" x14ac:dyDescent="0.2">
      <c r="A375" s="1"/>
      <c r="B375" s="25"/>
      <c r="C375" s="84" t="s">
        <v>97</v>
      </c>
      <c r="D375" s="84" t="s">
        <v>95</v>
      </c>
      <c r="E375" s="74">
        <v>1410223125</v>
      </c>
      <c r="F375" s="84"/>
      <c r="G375" s="101" t="s">
        <v>383</v>
      </c>
      <c r="H375" s="41">
        <f>H376</f>
        <v>1237.5</v>
      </c>
      <c r="I375" s="41">
        <f>I376</f>
        <v>0</v>
      </c>
      <c r="J375" s="41">
        <f>J376</f>
        <v>0</v>
      </c>
    </row>
    <row r="376" spans="1:10" ht="38.25" x14ac:dyDescent="0.2">
      <c r="A376" s="1"/>
      <c r="B376" s="25"/>
      <c r="C376" s="84" t="s">
        <v>97</v>
      </c>
      <c r="D376" s="84" t="s">
        <v>95</v>
      </c>
      <c r="E376" s="74">
        <v>1410223125</v>
      </c>
      <c r="F376" s="84" t="s">
        <v>216</v>
      </c>
      <c r="G376" s="101" t="s">
        <v>217</v>
      </c>
      <c r="H376" s="41">
        <v>1237.5</v>
      </c>
      <c r="I376" s="41">
        <v>0</v>
      </c>
      <c r="J376" s="41">
        <v>0</v>
      </c>
    </row>
    <row r="377" spans="1:10" ht="51" x14ac:dyDescent="0.2">
      <c r="A377" s="148"/>
      <c r="B377" s="25"/>
      <c r="C377" s="16" t="s">
        <v>97</v>
      </c>
      <c r="D377" s="16" t="s">
        <v>95</v>
      </c>
      <c r="E377" s="74" t="s">
        <v>418</v>
      </c>
      <c r="F377" s="84"/>
      <c r="G377" s="101" t="s">
        <v>419</v>
      </c>
      <c r="H377" s="41">
        <f>H378</f>
        <v>9641.6</v>
      </c>
      <c r="I377" s="41">
        <f t="shared" ref="I377:J377" si="152">I378</f>
        <v>717.4</v>
      </c>
      <c r="J377" s="41">
        <f t="shared" si="152"/>
        <v>0</v>
      </c>
    </row>
    <row r="378" spans="1:10" ht="38.25" x14ac:dyDescent="0.2">
      <c r="A378" s="148"/>
      <c r="B378" s="25"/>
      <c r="C378" s="16" t="s">
        <v>97</v>
      </c>
      <c r="D378" s="16" t="s">
        <v>95</v>
      </c>
      <c r="E378" s="74" t="s">
        <v>365</v>
      </c>
      <c r="F378" s="16"/>
      <c r="G378" s="101" t="s">
        <v>330</v>
      </c>
      <c r="H378" s="41">
        <f>H379</f>
        <v>9641.6</v>
      </c>
      <c r="I378" s="41">
        <f>I379</f>
        <v>717.4</v>
      </c>
      <c r="J378" s="41">
        <f>J379</f>
        <v>0</v>
      </c>
    </row>
    <row r="379" spans="1:10" ht="38.25" x14ac:dyDescent="0.2">
      <c r="A379" s="1"/>
      <c r="B379" s="25"/>
      <c r="C379" s="84" t="s">
        <v>97</v>
      </c>
      <c r="D379" s="16" t="s">
        <v>95</v>
      </c>
      <c r="E379" s="74" t="s">
        <v>365</v>
      </c>
      <c r="F379" s="84" t="s">
        <v>216</v>
      </c>
      <c r="G379" s="101" t="s">
        <v>217</v>
      </c>
      <c r="H379" s="41">
        <f>717.4+8924.2</f>
        <v>9641.6</v>
      </c>
      <c r="I379" s="41">
        <v>717.4</v>
      </c>
      <c r="J379" s="41">
        <v>0</v>
      </c>
    </row>
    <row r="380" spans="1:10" ht="127.5" x14ac:dyDescent="0.2">
      <c r="A380" s="148"/>
      <c r="B380" s="25"/>
      <c r="C380" s="5" t="s">
        <v>97</v>
      </c>
      <c r="D380" s="5" t="s">
        <v>95</v>
      </c>
      <c r="E380" s="73" t="s">
        <v>617</v>
      </c>
      <c r="F380" s="84"/>
      <c r="G380" s="214" t="s">
        <v>701</v>
      </c>
      <c r="H380" s="99">
        <f>H381</f>
        <v>3243.5</v>
      </c>
      <c r="I380" s="99">
        <f t="shared" ref="I380:J380" si="153">I381</f>
        <v>1256.3</v>
      </c>
      <c r="J380" s="99">
        <f t="shared" si="153"/>
        <v>1000</v>
      </c>
    </row>
    <row r="381" spans="1:10" ht="54.75" customHeight="1" x14ac:dyDescent="0.2">
      <c r="A381" s="148"/>
      <c r="B381" s="25"/>
      <c r="C381" s="47" t="s">
        <v>97</v>
      </c>
      <c r="D381" s="47" t="s">
        <v>95</v>
      </c>
      <c r="E381" s="191">
        <v>1510000000</v>
      </c>
      <c r="F381" s="84"/>
      <c r="G381" s="48" t="s">
        <v>377</v>
      </c>
      <c r="H381" s="41">
        <f>H382</f>
        <v>3243.5</v>
      </c>
      <c r="I381" s="41">
        <f t="shared" ref="I381:J383" si="154">I382</f>
        <v>1256.3</v>
      </c>
      <c r="J381" s="41">
        <f t="shared" si="154"/>
        <v>1000</v>
      </c>
    </row>
    <row r="382" spans="1:10" ht="51" x14ac:dyDescent="0.2">
      <c r="A382" s="148"/>
      <c r="B382" s="25"/>
      <c r="C382" s="84" t="s">
        <v>97</v>
      </c>
      <c r="D382" s="16" t="s">
        <v>95</v>
      </c>
      <c r="E382" s="175">
        <v>1510300000</v>
      </c>
      <c r="F382" s="84"/>
      <c r="G382" s="101" t="s">
        <v>620</v>
      </c>
      <c r="H382" s="41">
        <f>H383</f>
        <v>3243.5</v>
      </c>
      <c r="I382" s="41">
        <f t="shared" si="154"/>
        <v>1256.3</v>
      </c>
      <c r="J382" s="41">
        <f t="shared" si="154"/>
        <v>1000</v>
      </c>
    </row>
    <row r="383" spans="1:10" ht="51.75" customHeight="1" x14ac:dyDescent="0.2">
      <c r="A383" s="148"/>
      <c r="B383" s="25"/>
      <c r="C383" s="84" t="s">
        <v>97</v>
      </c>
      <c r="D383" s="16" t="s">
        <v>95</v>
      </c>
      <c r="E383" s="175" t="s">
        <v>621</v>
      </c>
      <c r="F383" s="84"/>
      <c r="G383" s="101" t="s">
        <v>618</v>
      </c>
      <c r="H383" s="41">
        <f>H384</f>
        <v>3243.5</v>
      </c>
      <c r="I383" s="41">
        <f t="shared" si="154"/>
        <v>1256.3</v>
      </c>
      <c r="J383" s="41">
        <f t="shared" si="154"/>
        <v>1000</v>
      </c>
    </row>
    <row r="384" spans="1:10" ht="38.25" x14ac:dyDescent="0.2">
      <c r="A384" s="148"/>
      <c r="B384" s="25"/>
      <c r="C384" s="84" t="s">
        <v>97</v>
      </c>
      <c r="D384" s="16" t="s">
        <v>95</v>
      </c>
      <c r="E384" s="175" t="s">
        <v>621</v>
      </c>
      <c r="F384" s="84" t="s">
        <v>216</v>
      </c>
      <c r="G384" s="101" t="s">
        <v>217</v>
      </c>
      <c r="H384" s="41">
        <v>3243.5</v>
      </c>
      <c r="I384" s="41">
        <v>1256.3</v>
      </c>
      <c r="J384" s="41">
        <v>1000</v>
      </c>
    </row>
    <row r="385" spans="1:10" ht="38.25" x14ac:dyDescent="0.2">
      <c r="A385" s="148"/>
      <c r="B385" s="25"/>
      <c r="C385" s="84" t="s">
        <v>97</v>
      </c>
      <c r="D385" s="16" t="s">
        <v>95</v>
      </c>
      <c r="E385" s="84" t="s">
        <v>26</v>
      </c>
      <c r="F385" s="84"/>
      <c r="G385" s="103" t="s">
        <v>40</v>
      </c>
      <c r="H385" s="41">
        <f>H386</f>
        <v>0</v>
      </c>
      <c r="I385" s="41">
        <f t="shared" ref="I385:J385" si="155">I386</f>
        <v>0</v>
      </c>
      <c r="J385" s="41">
        <f t="shared" si="155"/>
        <v>0</v>
      </c>
    </row>
    <row r="386" spans="1:10" ht="51" x14ac:dyDescent="0.2">
      <c r="A386" s="148"/>
      <c r="B386" s="25"/>
      <c r="C386" s="84" t="s">
        <v>97</v>
      </c>
      <c r="D386" s="16" t="s">
        <v>95</v>
      </c>
      <c r="E386" s="84" t="s">
        <v>681</v>
      </c>
      <c r="F386" s="16"/>
      <c r="G386" s="54" t="s">
        <v>680</v>
      </c>
      <c r="H386" s="41">
        <f>SUM(H387:H387)</f>
        <v>0</v>
      </c>
      <c r="I386" s="41">
        <f>SUM(I387:I387)</f>
        <v>0</v>
      </c>
      <c r="J386" s="41">
        <f>SUM(J387:J387)</f>
        <v>0</v>
      </c>
    </row>
    <row r="387" spans="1:10" ht="38.25" x14ac:dyDescent="0.2">
      <c r="A387" s="148"/>
      <c r="B387" s="25"/>
      <c r="C387" s="84" t="s">
        <v>97</v>
      </c>
      <c r="D387" s="16" t="s">
        <v>95</v>
      </c>
      <c r="E387" s="84" t="s">
        <v>681</v>
      </c>
      <c r="F387" s="84" t="s">
        <v>216</v>
      </c>
      <c r="G387" s="101" t="s">
        <v>217</v>
      </c>
      <c r="H387" s="39"/>
      <c r="I387" s="39"/>
      <c r="J387" s="39"/>
    </row>
    <row r="388" spans="1:10" ht="42.75" x14ac:dyDescent="0.2">
      <c r="A388" s="148"/>
      <c r="B388" s="25"/>
      <c r="C388" s="30" t="s">
        <v>97</v>
      </c>
      <c r="D388" s="30" t="s">
        <v>97</v>
      </c>
      <c r="E388" s="30"/>
      <c r="F388" s="30"/>
      <c r="G388" s="50" t="s">
        <v>538</v>
      </c>
      <c r="H388" s="96">
        <f>H389</f>
        <v>1180.9000000000001</v>
      </c>
      <c r="I388" s="96">
        <f t="shared" ref="I388:J388" si="156">I389</f>
        <v>1180.9000000000001</v>
      </c>
      <c r="J388" s="96">
        <f t="shared" si="156"/>
        <v>1180.9000000000001</v>
      </c>
    </row>
    <row r="389" spans="1:10" ht="63.75" x14ac:dyDescent="0.2">
      <c r="A389" s="148"/>
      <c r="B389" s="25"/>
      <c r="C389" s="5" t="s">
        <v>97</v>
      </c>
      <c r="D389" s="5" t="s">
        <v>97</v>
      </c>
      <c r="E389" s="76">
        <v>400000000</v>
      </c>
      <c r="F389" s="30"/>
      <c r="G389" s="64" t="s">
        <v>417</v>
      </c>
      <c r="H389" s="99">
        <f>H390</f>
        <v>1180.9000000000001</v>
      </c>
      <c r="I389" s="99">
        <f t="shared" ref="I389:J389" si="157">I390</f>
        <v>1180.9000000000001</v>
      </c>
      <c r="J389" s="99">
        <f t="shared" si="157"/>
        <v>1180.9000000000001</v>
      </c>
    </row>
    <row r="390" spans="1:10" ht="129.75" customHeight="1" x14ac:dyDescent="0.2">
      <c r="A390" s="148"/>
      <c r="B390" s="25"/>
      <c r="C390" s="84" t="s">
        <v>97</v>
      </c>
      <c r="D390" s="84" t="s">
        <v>97</v>
      </c>
      <c r="E390" s="75">
        <v>430000000</v>
      </c>
      <c r="F390" s="16"/>
      <c r="G390" s="122" t="s">
        <v>537</v>
      </c>
      <c r="H390" s="39">
        <f>H391</f>
        <v>1180.9000000000001</v>
      </c>
      <c r="I390" s="39">
        <f t="shared" ref="I390:J390" si="158">I391</f>
        <v>1180.9000000000001</v>
      </c>
      <c r="J390" s="39">
        <f t="shared" si="158"/>
        <v>1180.9000000000001</v>
      </c>
    </row>
    <row r="391" spans="1:10" ht="63.75" x14ac:dyDescent="0.2">
      <c r="A391" s="148"/>
      <c r="B391" s="25"/>
      <c r="C391" s="84" t="s">
        <v>97</v>
      </c>
      <c r="D391" s="84" t="s">
        <v>97</v>
      </c>
      <c r="E391" s="74">
        <v>430100000</v>
      </c>
      <c r="F391" s="30"/>
      <c r="G391" s="100" t="s">
        <v>238</v>
      </c>
      <c r="H391" s="102">
        <f>H392+H394</f>
        <v>1180.9000000000001</v>
      </c>
      <c r="I391" s="102">
        <f t="shared" ref="I391:J391" si="159">I392+I394</f>
        <v>1180.9000000000001</v>
      </c>
      <c r="J391" s="102">
        <f t="shared" si="159"/>
        <v>1180.9000000000001</v>
      </c>
    </row>
    <row r="392" spans="1:10" ht="105.75" customHeight="1" x14ac:dyDescent="0.2">
      <c r="A392" s="148"/>
      <c r="B392" s="25"/>
      <c r="C392" s="84" t="s">
        <v>97</v>
      </c>
      <c r="D392" s="84" t="s">
        <v>97</v>
      </c>
      <c r="E392" s="80">
        <v>430127310</v>
      </c>
      <c r="F392" s="16"/>
      <c r="G392" s="101" t="s">
        <v>724</v>
      </c>
      <c r="H392" s="41">
        <f>H393</f>
        <v>1000</v>
      </c>
      <c r="I392" s="41">
        <f>I393</f>
        <v>1000</v>
      </c>
      <c r="J392" s="41">
        <f>J393</f>
        <v>1000</v>
      </c>
    </row>
    <row r="393" spans="1:10" ht="63.75" x14ac:dyDescent="0.2">
      <c r="A393" s="148"/>
      <c r="B393" s="25"/>
      <c r="C393" s="84" t="s">
        <v>97</v>
      </c>
      <c r="D393" s="84" t="s">
        <v>97</v>
      </c>
      <c r="E393" s="80">
        <v>430127310</v>
      </c>
      <c r="F393" s="16" t="s">
        <v>13</v>
      </c>
      <c r="G393" s="101" t="s">
        <v>332</v>
      </c>
      <c r="H393" s="41">
        <v>1000</v>
      </c>
      <c r="I393" s="41">
        <v>1000</v>
      </c>
      <c r="J393" s="41">
        <v>1000</v>
      </c>
    </row>
    <row r="394" spans="1:10" ht="102.75" customHeight="1" x14ac:dyDescent="0.2">
      <c r="A394" s="148"/>
      <c r="B394" s="25"/>
      <c r="C394" s="84" t="s">
        <v>97</v>
      </c>
      <c r="D394" s="84" t="s">
        <v>97</v>
      </c>
      <c r="E394" s="80">
        <v>430127320</v>
      </c>
      <c r="F394" s="16"/>
      <c r="G394" s="101" t="s">
        <v>539</v>
      </c>
      <c r="H394" s="41">
        <f>H395</f>
        <v>180.9</v>
      </c>
      <c r="I394" s="41">
        <f t="shared" ref="I394:J394" si="160">I395</f>
        <v>180.9</v>
      </c>
      <c r="J394" s="41">
        <f t="shared" si="160"/>
        <v>180.9</v>
      </c>
    </row>
    <row r="395" spans="1:10" ht="63.75" x14ac:dyDescent="0.2">
      <c r="A395" s="148"/>
      <c r="B395" s="25"/>
      <c r="C395" s="84" t="s">
        <v>97</v>
      </c>
      <c r="D395" s="84" t="s">
        <v>97</v>
      </c>
      <c r="E395" s="80">
        <v>430127320</v>
      </c>
      <c r="F395" s="16" t="s">
        <v>13</v>
      </c>
      <c r="G395" s="101" t="s">
        <v>332</v>
      </c>
      <c r="H395" s="41">
        <v>180.9</v>
      </c>
      <c r="I395" s="41">
        <v>180.9</v>
      </c>
      <c r="J395" s="41">
        <v>180.9</v>
      </c>
    </row>
    <row r="396" spans="1:10" ht="15.75" x14ac:dyDescent="0.25">
      <c r="A396" s="3"/>
      <c r="B396" s="94"/>
      <c r="C396" s="4" t="s">
        <v>112</v>
      </c>
      <c r="D396" s="3"/>
      <c r="E396" s="3"/>
      <c r="F396" s="3"/>
      <c r="G396" s="49" t="s">
        <v>113</v>
      </c>
      <c r="H396" s="95">
        <f>H397+H403+H409</f>
        <v>28186.399999999998</v>
      </c>
      <c r="I396" s="95">
        <f t="shared" ref="I396:J396" si="161">I397+I403+I409</f>
        <v>10523.400000000001</v>
      </c>
      <c r="J396" s="95">
        <f t="shared" si="161"/>
        <v>13970.5</v>
      </c>
    </row>
    <row r="397" spans="1:10" ht="15.75" x14ac:dyDescent="0.25">
      <c r="A397" s="3"/>
      <c r="B397" s="94"/>
      <c r="C397" s="35" t="s">
        <v>112</v>
      </c>
      <c r="D397" s="35" t="s">
        <v>90</v>
      </c>
      <c r="E397" s="35"/>
      <c r="F397" s="35"/>
      <c r="G397" s="45" t="s">
        <v>114</v>
      </c>
      <c r="H397" s="42">
        <f t="shared" ref="H397:J398" si="162">H398</f>
        <v>1585.3</v>
      </c>
      <c r="I397" s="42">
        <f t="shared" si="162"/>
        <v>1585.3</v>
      </c>
      <c r="J397" s="42">
        <f t="shared" si="162"/>
        <v>1585.3</v>
      </c>
    </row>
    <row r="398" spans="1:10" ht="90" x14ac:dyDescent="0.25">
      <c r="A398" s="3"/>
      <c r="B398" s="94"/>
      <c r="C398" s="5" t="s">
        <v>112</v>
      </c>
      <c r="D398" s="5" t="s">
        <v>90</v>
      </c>
      <c r="E398" s="73" t="s">
        <v>37</v>
      </c>
      <c r="F398" s="3"/>
      <c r="G398" s="212" t="s">
        <v>699</v>
      </c>
      <c r="H398" s="99">
        <f t="shared" si="162"/>
        <v>1585.3</v>
      </c>
      <c r="I398" s="99">
        <f t="shared" si="162"/>
        <v>1585.3</v>
      </c>
      <c r="J398" s="99">
        <f t="shared" si="162"/>
        <v>1585.3</v>
      </c>
    </row>
    <row r="399" spans="1:10" ht="26.25" x14ac:dyDescent="0.25">
      <c r="A399" s="3"/>
      <c r="B399" s="94"/>
      <c r="C399" s="16" t="s">
        <v>112</v>
      </c>
      <c r="D399" s="16" t="s">
        <v>90</v>
      </c>
      <c r="E399" s="52" t="s">
        <v>39</v>
      </c>
      <c r="F399" s="3"/>
      <c r="G399" s="46" t="s">
        <v>82</v>
      </c>
      <c r="H399" s="96">
        <f>H401</f>
        <v>1585.3</v>
      </c>
      <c r="I399" s="96">
        <f t="shared" ref="I399:J399" si="163">I401</f>
        <v>1585.3</v>
      </c>
      <c r="J399" s="96">
        <f t="shared" si="163"/>
        <v>1585.3</v>
      </c>
    </row>
    <row r="400" spans="1:10" ht="26.25" x14ac:dyDescent="0.25">
      <c r="A400" s="3"/>
      <c r="B400" s="94"/>
      <c r="C400" s="16" t="s">
        <v>112</v>
      </c>
      <c r="D400" s="16" t="s">
        <v>90</v>
      </c>
      <c r="E400" s="21" t="s">
        <v>286</v>
      </c>
      <c r="F400" s="3"/>
      <c r="G400" s="113" t="s">
        <v>289</v>
      </c>
      <c r="H400" s="102">
        <f t="shared" ref="H400:J401" si="164">H401</f>
        <v>1585.3</v>
      </c>
      <c r="I400" s="102">
        <f t="shared" si="164"/>
        <v>1585.3</v>
      </c>
      <c r="J400" s="102">
        <f t="shared" si="164"/>
        <v>1585.3</v>
      </c>
    </row>
    <row r="401" spans="1:10" ht="26.25" x14ac:dyDescent="0.25">
      <c r="A401" s="3"/>
      <c r="B401" s="94"/>
      <c r="C401" s="16" t="s">
        <v>112</v>
      </c>
      <c r="D401" s="16" t="s">
        <v>90</v>
      </c>
      <c r="E401" s="80">
        <v>1320225100</v>
      </c>
      <c r="F401" s="3"/>
      <c r="G401" s="187" t="s">
        <v>378</v>
      </c>
      <c r="H401" s="41">
        <f t="shared" si="164"/>
        <v>1585.3</v>
      </c>
      <c r="I401" s="41">
        <f t="shared" si="164"/>
        <v>1585.3</v>
      </c>
      <c r="J401" s="41">
        <f t="shared" si="164"/>
        <v>1585.3</v>
      </c>
    </row>
    <row r="402" spans="1:10" ht="25.5" x14ac:dyDescent="0.25">
      <c r="A402" s="3"/>
      <c r="B402" s="94"/>
      <c r="C402" s="16" t="s">
        <v>112</v>
      </c>
      <c r="D402" s="16" t="s">
        <v>90</v>
      </c>
      <c r="E402" s="80">
        <v>1320225100</v>
      </c>
      <c r="F402" s="84" t="s">
        <v>287</v>
      </c>
      <c r="G402" s="101" t="s">
        <v>288</v>
      </c>
      <c r="H402" s="39">
        <v>1585.3</v>
      </c>
      <c r="I402" s="39">
        <v>1585.3</v>
      </c>
      <c r="J402" s="39">
        <v>1585.3</v>
      </c>
    </row>
    <row r="403" spans="1:10" ht="15.75" x14ac:dyDescent="0.25">
      <c r="A403" s="3"/>
      <c r="B403" s="94"/>
      <c r="C403" s="35" t="s">
        <v>112</v>
      </c>
      <c r="D403" s="35" t="s">
        <v>95</v>
      </c>
      <c r="E403" s="35"/>
      <c r="F403" s="35"/>
      <c r="G403" s="45" t="s">
        <v>118</v>
      </c>
      <c r="H403" s="42">
        <f>H404</f>
        <v>688</v>
      </c>
      <c r="I403" s="42">
        <f t="shared" ref="I403:J403" si="165">I404</f>
        <v>638</v>
      </c>
      <c r="J403" s="42">
        <f t="shared" si="165"/>
        <v>638</v>
      </c>
    </row>
    <row r="404" spans="1:10" ht="90" x14ac:dyDescent="0.25">
      <c r="A404" s="3"/>
      <c r="B404" s="94"/>
      <c r="C404" s="5" t="s">
        <v>112</v>
      </c>
      <c r="D404" s="5" t="s">
        <v>95</v>
      </c>
      <c r="E404" s="73" t="s">
        <v>37</v>
      </c>
      <c r="F404" s="3"/>
      <c r="G404" s="212" t="s">
        <v>699</v>
      </c>
      <c r="H404" s="59">
        <f t="shared" ref="H404:J404" si="166">H405</f>
        <v>688</v>
      </c>
      <c r="I404" s="59">
        <f t="shared" si="166"/>
        <v>638</v>
      </c>
      <c r="J404" s="59">
        <f t="shared" si="166"/>
        <v>638</v>
      </c>
    </row>
    <row r="405" spans="1:10" ht="26.25" x14ac:dyDescent="0.25">
      <c r="A405" s="3"/>
      <c r="B405" s="94"/>
      <c r="C405" s="47" t="s">
        <v>112</v>
      </c>
      <c r="D405" s="47" t="s">
        <v>95</v>
      </c>
      <c r="E405" s="52" t="s">
        <v>39</v>
      </c>
      <c r="F405" s="16"/>
      <c r="G405" s="46" t="s">
        <v>82</v>
      </c>
      <c r="H405" s="96">
        <f>H407</f>
        <v>688</v>
      </c>
      <c r="I405" s="96">
        <f t="shared" ref="I405:J405" si="167">I407</f>
        <v>638</v>
      </c>
      <c r="J405" s="96">
        <f t="shared" si="167"/>
        <v>638</v>
      </c>
    </row>
    <row r="406" spans="1:10" ht="51.75" x14ac:dyDescent="0.25">
      <c r="A406" s="3"/>
      <c r="B406" s="94"/>
      <c r="C406" s="16" t="s">
        <v>112</v>
      </c>
      <c r="D406" s="16" t="s">
        <v>95</v>
      </c>
      <c r="E406" s="21" t="s">
        <v>286</v>
      </c>
      <c r="F406" s="16"/>
      <c r="G406" s="113" t="s">
        <v>311</v>
      </c>
      <c r="H406" s="41">
        <f t="shared" ref="H406:J407" si="168">H407</f>
        <v>688</v>
      </c>
      <c r="I406" s="41">
        <f t="shared" si="168"/>
        <v>638</v>
      </c>
      <c r="J406" s="41">
        <f t="shared" si="168"/>
        <v>638</v>
      </c>
    </row>
    <row r="407" spans="1:10" ht="63.75" x14ac:dyDescent="0.25">
      <c r="A407" s="3"/>
      <c r="B407" s="94"/>
      <c r="C407" s="16" t="s">
        <v>112</v>
      </c>
      <c r="D407" s="16" t="s">
        <v>95</v>
      </c>
      <c r="E407" s="80">
        <v>1320127100</v>
      </c>
      <c r="F407" s="16"/>
      <c r="G407" s="101" t="s">
        <v>3</v>
      </c>
      <c r="H407" s="41">
        <f t="shared" si="168"/>
        <v>688</v>
      </c>
      <c r="I407" s="41">
        <f t="shared" si="168"/>
        <v>638</v>
      </c>
      <c r="J407" s="41">
        <f t="shared" si="168"/>
        <v>638</v>
      </c>
    </row>
    <row r="408" spans="1:10" ht="77.25" x14ac:dyDescent="0.25">
      <c r="A408" s="3"/>
      <c r="B408" s="94"/>
      <c r="C408" s="16" t="s">
        <v>112</v>
      </c>
      <c r="D408" s="16" t="s">
        <v>95</v>
      </c>
      <c r="E408" s="80">
        <v>1320127100</v>
      </c>
      <c r="F408" s="16" t="s">
        <v>20</v>
      </c>
      <c r="G408" s="103" t="s">
        <v>376</v>
      </c>
      <c r="H408" s="41">
        <v>688</v>
      </c>
      <c r="I408" s="41">
        <v>638</v>
      </c>
      <c r="J408" s="41">
        <v>638</v>
      </c>
    </row>
    <row r="409" spans="1:10" ht="14.25" x14ac:dyDescent="0.2">
      <c r="A409" s="1"/>
      <c r="B409" s="25"/>
      <c r="C409" s="35" t="s">
        <v>112</v>
      </c>
      <c r="D409" s="35" t="s">
        <v>96</v>
      </c>
      <c r="E409" s="35"/>
      <c r="F409" s="38"/>
      <c r="G409" s="50" t="s">
        <v>14</v>
      </c>
      <c r="H409" s="40">
        <f t="shared" ref="H409:J410" si="169">H410</f>
        <v>25913.1</v>
      </c>
      <c r="I409" s="40">
        <f t="shared" si="169"/>
        <v>8300.1</v>
      </c>
      <c r="J409" s="40">
        <f t="shared" si="169"/>
        <v>11747.199999999999</v>
      </c>
    </row>
    <row r="410" spans="1:10" ht="90" x14ac:dyDescent="0.25">
      <c r="A410" s="1"/>
      <c r="B410" s="25"/>
      <c r="C410" s="5" t="s">
        <v>112</v>
      </c>
      <c r="D410" s="5" t="s">
        <v>96</v>
      </c>
      <c r="E410" s="73" t="s">
        <v>37</v>
      </c>
      <c r="F410" s="3"/>
      <c r="G410" s="212" t="s">
        <v>699</v>
      </c>
      <c r="H410" s="99">
        <f t="shared" si="169"/>
        <v>25913.1</v>
      </c>
      <c r="I410" s="99">
        <f t="shared" si="169"/>
        <v>8300.1</v>
      </c>
      <c r="J410" s="99">
        <f t="shared" si="169"/>
        <v>11747.199999999999</v>
      </c>
    </row>
    <row r="411" spans="1:10" ht="25.5" x14ac:dyDescent="0.2">
      <c r="A411" s="1"/>
      <c r="B411" s="25"/>
      <c r="C411" s="47" t="s">
        <v>112</v>
      </c>
      <c r="D411" s="47" t="s">
        <v>96</v>
      </c>
      <c r="E411" s="52" t="s">
        <v>38</v>
      </c>
      <c r="F411" s="35"/>
      <c r="G411" s="46" t="s">
        <v>85</v>
      </c>
      <c r="H411" s="96">
        <f>H412+H415+H420</f>
        <v>25913.1</v>
      </c>
      <c r="I411" s="96">
        <f t="shared" ref="I411:J411" si="170">I412+I415+I420</f>
        <v>8300.1</v>
      </c>
      <c r="J411" s="96">
        <f t="shared" si="170"/>
        <v>11747.199999999999</v>
      </c>
    </row>
    <row r="412" spans="1:10" ht="39" x14ac:dyDescent="0.25">
      <c r="A412" s="148"/>
      <c r="B412" s="25"/>
      <c r="C412" s="16" t="s">
        <v>112</v>
      </c>
      <c r="D412" s="16" t="s">
        <v>96</v>
      </c>
      <c r="E412" s="21" t="s">
        <v>283</v>
      </c>
      <c r="F412" s="3"/>
      <c r="G412" s="113" t="s">
        <v>284</v>
      </c>
      <c r="H412" s="41">
        <f>H413</f>
        <v>686.2</v>
      </c>
      <c r="I412" s="41">
        <f t="shared" ref="I412:J412" si="171">I413</f>
        <v>686.2</v>
      </c>
      <c r="J412" s="41">
        <f t="shared" si="171"/>
        <v>857.8</v>
      </c>
    </row>
    <row r="413" spans="1:10" ht="39" x14ac:dyDescent="0.25">
      <c r="A413" s="148"/>
      <c r="B413" s="25"/>
      <c r="C413" s="16" t="s">
        <v>112</v>
      </c>
      <c r="D413" s="16" t="s">
        <v>96</v>
      </c>
      <c r="E413" s="21" t="s">
        <v>316</v>
      </c>
      <c r="F413" s="3"/>
      <c r="G413" s="156" t="s">
        <v>206</v>
      </c>
      <c r="H413" s="41">
        <f t="shared" ref="H413:J413" si="172">H414</f>
        <v>686.2</v>
      </c>
      <c r="I413" s="41">
        <f t="shared" si="172"/>
        <v>686.2</v>
      </c>
      <c r="J413" s="41">
        <f t="shared" si="172"/>
        <v>857.8</v>
      </c>
    </row>
    <row r="414" spans="1:10" x14ac:dyDescent="0.2">
      <c r="A414" s="148"/>
      <c r="B414" s="25"/>
      <c r="C414" s="16" t="s">
        <v>112</v>
      </c>
      <c r="D414" s="16" t="s">
        <v>96</v>
      </c>
      <c r="E414" s="21" t="s">
        <v>316</v>
      </c>
      <c r="F414" s="84" t="s">
        <v>256</v>
      </c>
      <c r="G414" s="106" t="s">
        <v>255</v>
      </c>
      <c r="H414" s="41">
        <v>686.2</v>
      </c>
      <c r="I414" s="41">
        <v>686.2</v>
      </c>
      <c r="J414" s="41">
        <v>857.8</v>
      </c>
    </row>
    <row r="415" spans="1:10" ht="89.25" x14ac:dyDescent="0.2">
      <c r="A415" s="1"/>
      <c r="B415" s="25"/>
      <c r="C415" s="16" t="s">
        <v>112</v>
      </c>
      <c r="D415" s="16" t="s">
        <v>96</v>
      </c>
      <c r="E415" s="21" t="s">
        <v>285</v>
      </c>
      <c r="F415" s="35"/>
      <c r="G415" s="100" t="s">
        <v>640</v>
      </c>
      <c r="H415" s="102">
        <f t="shared" ref="H415:I415" si="173">H416+H418</f>
        <v>22416.6</v>
      </c>
      <c r="I415" s="102">
        <f t="shared" si="173"/>
        <v>4803.6000000000004</v>
      </c>
      <c r="J415" s="102">
        <f t="shared" ref="J415" si="174">J416+J418</f>
        <v>8005.9</v>
      </c>
    </row>
    <row r="416" spans="1:10" ht="51" x14ac:dyDescent="0.2">
      <c r="A416" s="1"/>
      <c r="B416" s="25"/>
      <c r="C416" s="16" t="s">
        <v>112</v>
      </c>
      <c r="D416" s="16" t="s">
        <v>96</v>
      </c>
      <c r="E416" s="80">
        <v>1310210820</v>
      </c>
      <c r="F416" s="16"/>
      <c r="G416" s="101" t="s">
        <v>170</v>
      </c>
      <c r="H416" s="39">
        <f>H417</f>
        <v>4803.6000000000004</v>
      </c>
      <c r="I416" s="39">
        <f>I417</f>
        <v>0</v>
      </c>
      <c r="J416" s="39">
        <f>J417</f>
        <v>0</v>
      </c>
    </row>
    <row r="417" spans="1:10" x14ac:dyDescent="0.2">
      <c r="A417" s="1"/>
      <c r="B417" s="25"/>
      <c r="C417" s="16" t="s">
        <v>112</v>
      </c>
      <c r="D417" s="16" t="s">
        <v>96</v>
      </c>
      <c r="E417" s="80">
        <v>1310210820</v>
      </c>
      <c r="F417" s="84" t="s">
        <v>256</v>
      </c>
      <c r="G417" s="106" t="s">
        <v>255</v>
      </c>
      <c r="H417" s="39">
        <v>4803.6000000000004</v>
      </c>
      <c r="I417" s="39">
        <v>0</v>
      </c>
      <c r="J417" s="39">
        <v>0</v>
      </c>
    </row>
    <row r="418" spans="1:10" ht="38.25" x14ac:dyDescent="0.2">
      <c r="A418" s="1"/>
      <c r="B418" s="25"/>
      <c r="C418" s="16" t="s">
        <v>112</v>
      </c>
      <c r="D418" s="16" t="s">
        <v>96</v>
      </c>
      <c r="E418" s="80" t="s">
        <v>351</v>
      </c>
      <c r="F418" s="16"/>
      <c r="G418" s="101" t="s">
        <v>324</v>
      </c>
      <c r="H418" s="39">
        <f>H419</f>
        <v>17613</v>
      </c>
      <c r="I418" s="39">
        <f>I419</f>
        <v>4803.6000000000004</v>
      </c>
      <c r="J418" s="39">
        <f>J419</f>
        <v>8005.9</v>
      </c>
    </row>
    <row r="419" spans="1:10" x14ac:dyDescent="0.2">
      <c r="A419" s="1"/>
      <c r="B419" s="25"/>
      <c r="C419" s="16" t="s">
        <v>112</v>
      </c>
      <c r="D419" s="16" t="s">
        <v>96</v>
      </c>
      <c r="E419" s="80" t="s">
        <v>351</v>
      </c>
      <c r="F419" s="84" t="s">
        <v>256</v>
      </c>
      <c r="G419" s="106" t="s">
        <v>255</v>
      </c>
      <c r="H419" s="39">
        <v>17613</v>
      </c>
      <c r="I419" s="39">
        <v>4803.6000000000004</v>
      </c>
      <c r="J419" s="39">
        <v>8005.9</v>
      </c>
    </row>
    <row r="420" spans="1:10" ht="27" customHeight="1" x14ac:dyDescent="0.2">
      <c r="A420" s="148"/>
      <c r="B420" s="25"/>
      <c r="C420" s="16" t="s">
        <v>112</v>
      </c>
      <c r="D420" s="16" t="s">
        <v>96</v>
      </c>
      <c r="E420" s="21" t="s">
        <v>310</v>
      </c>
      <c r="F420" s="84"/>
      <c r="G420" s="113" t="s">
        <v>792</v>
      </c>
      <c r="H420" s="41">
        <f t="shared" ref="H420:J421" si="175">H421</f>
        <v>2810.3</v>
      </c>
      <c r="I420" s="41">
        <f t="shared" si="175"/>
        <v>2810.3</v>
      </c>
      <c r="J420" s="41">
        <f t="shared" si="175"/>
        <v>2883.5</v>
      </c>
    </row>
    <row r="421" spans="1:10" ht="51" x14ac:dyDescent="0.2">
      <c r="A421" s="148"/>
      <c r="B421" s="25"/>
      <c r="C421" s="16" t="s">
        <v>112</v>
      </c>
      <c r="D421" s="16" t="s">
        <v>96</v>
      </c>
      <c r="E421" s="74" t="s">
        <v>344</v>
      </c>
      <c r="F421" s="16"/>
      <c r="G421" s="101" t="s">
        <v>331</v>
      </c>
      <c r="H421" s="97">
        <f t="shared" si="175"/>
        <v>2810.3</v>
      </c>
      <c r="I421" s="97">
        <f t="shared" si="175"/>
        <v>2810.3</v>
      </c>
      <c r="J421" s="97">
        <f t="shared" si="175"/>
        <v>2883.5</v>
      </c>
    </row>
    <row r="422" spans="1:10" ht="38.25" x14ac:dyDescent="0.2">
      <c r="A422" s="148"/>
      <c r="B422" s="25"/>
      <c r="C422" s="16" t="s">
        <v>112</v>
      </c>
      <c r="D422" s="16" t="s">
        <v>96</v>
      </c>
      <c r="E422" s="74" t="s">
        <v>344</v>
      </c>
      <c r="F422" s="84" t="s">
        <v>268</v>
      </c>
      <c r="G422" s="101" t="s">
        <v>257</v>
      </c>
      <c r="H422" s="97">
        <v>2810.3</v>
      </c>
      <c r="I422" s="97">
        <v>2810.3</v>
      </c>
      <c r="J422" s="97">
        <v>2883.5</v>
      </c>
    </row>
    <row r="423" spans="1:10" ht="16.5" customHeight="1" x14ac:dyDescent="0.25">
      <c r="A423" s="1"/>
      <c r="B423" s="25"/>
      <c r="C423" s="4" t="s">
        <v>124</v>
      </c>
      <c r="D423" s="3"/>
      <c r="E423" s="3"/>
      <c r="F423" s="3"/>
      <c r="G423" s="49" t="s">
        <v>8</v>
      </c>
      <c r="H423" s="95">
        <f t="shared" ref="H423:J423" si="176">H424</f>
        <v>3807.6</v>
      </c>
      <c r="I423" s="95">
        <f t="shared" si="176"/>
        <v>3507.6</v>
      </c>
      <c r="J423" s="95">
        <f t="shared" si="176"/>
        <v>3507.6</v>
      </c>
    </row>
    <row r="424" spans="1:10" ht="28.5" x14ac:dyDescent="0.2">
      <c r="A424" s="1"/>
      <c r="B424" s="25"/>
      <c r="C424" s="35" t="s">
        <v>124</v>
      </c>
      <c r="D424" s="35" t="s">
        <v>96</v>
      </c>
      <c r="E424" s="35"/>
      <c r="F424" s="35"/>
      <c r="G424" s="50" t="s">
        <v>15</v>
      </c>
      <c r="H424" s="40">
        <f t="shared" ref="H424" si="177">H426</f>
        <v>3807.6</v>
      </c>
      <c r="I424" s="40">
        <f t="shared" ref="I424:J424" si="178">I426</f>
        <v>3507.6</v>
      </c>
      <c r="J424" s="40">
        <f t="shared" si="178"/>
        <v>3507.6</v>
      </c>
    </row>
    <row r="425" spans="1:10" ht="89.25" x14ac:dyDescent="0.2">
      <c r="A425" s="1"/>
      <c r="B425" s="25"/>
      <c r="C425" s="16" t="s">
        <v>124</v>
      </c>
      <c r="D425" s="16" t="s">
        <v>96</v>
      </c>
      <c r="E425" s="74">
        <v>400000000</v>
      </c>
      <c r="F425" s="30"/>
      <c r="G425" s="212" t="s">
        <v>689</v>
      </c>
      <c r="H425" s="99">
        <f t="shared" ref="H425:J425" si="179">H426</f>
        <v>3807.6</v>
      </c>
      <c r="I425" s="99">
        <f t="shared" si="179"/>
        <v>3507.6</v>
      </c>
      <c r="J425" s="99">
        <f t="shared" si="179"/>
        <v>3507.6</v>
      </c>
    </row>
    <row r="426" spans="1:10" ht="51" x14ac:dyDescent="0.2">
      <c r="A426" s="1"/>
      <c r="B426" s="25"/>
      <c r="C426" s="47" t="s">
        <v>124</v>
      </c>
      <c r="D426" s="47" t="s">
        <v>96</v>
      </c>
      <c r="E426" s="75">
        <v>420000000</v>
      </c>
      <c r="F426" s="30"/>
      <c r="G426" s="46" t="s">
        <v>237</v>
      </c>
      <c r="H426" s="96">
        <f>H427+H436</f>
        <v>3807.6</v>
      </c>
      <c r="I426" s="96">
        <f t="shared" ref="I426:J426" si="180">I427+I436</f>
        <v>3507.6</v>
      </c>
      <c r="J426" s="96">
        <f t="shared" si="180"/>
        <v>3507.6</v>
      </c>
    </row>
    <row r="427" spans="1:10" ht="117" customHeight="1" x14ac:dyDescent="0.2">
      <c r="A427" s="1"/>
      <c r="B427" s="25"/>
      <c r="C427" s="16" t="s">
        <v>124</v>
      </c>
      <c r="D427" s="16" t="s">
        <v>96</v>
      </c>
      <c r="E427" s="74">
        <v>420100000</v>
      </c>
      <c r="F427" s="16"/>
      <c r="G427" s="100" t="s">
        <v>530</v>
      </c>
      <c r="H427" s="41">
        <f>H428+H430+H432+H434</f>
        <v>2795.5</v>
      </c>
      <c r="I427" s="41">
        <f t="shared" ref="I427:J427" si="181">I428+I430+I432+I434</f>
        <v>2495.5</v>
      </c>
      <c r="J427" s="41">
        <f t="shared" si="181"/>
        <v>2495.5</v>
      </c>
    </row>
    <row r="428" spans="1:10" ht="51" x14ac:dyDescent="0.2">
      <c r="A428" s="1"/>
      <c r="B428" s="25"/>
      <c r="C428" s="16" t="s">
        <v>124</v>
      </c>
      <c r="D428" s="16" t="s">
        <v>96</v>
      </c>
      <c r="E428" s="74" t="s">
        <v>531</v>
      </c>
      <c r="F428" s="16"/>
      <c r="G428" s="101" t="s">
        <v>368</v>
      </c>
      <c r="H428" s="41">
        <f>H429</f>
        <v>600</v>
      </c>
      <c r="I428" s="41">
        <f t="shared" ref="I428:J428" si="182">I429</f>
        <v>300</v>
      </c>
      <c r="J428" s="41">
        <f t="shared" si="182"/>
        <v>300</v>
      </c>
    </row>
    <row r="429" spans="1:10" ht="76.5" x14ac:dyDescent="0.2">
      <c r="A429" s="1"/>
      <c r="B429" s="25"/>
      <c r="C429" s="16" t="s">
        <v>124</v>
      </c>
      <c r="D429" s="16" t="s">
        <v>96</v>
      </c>
      <c r="E429" s="74" t="s">
        <v>531</v>
      </c>
      <c r="F429" s="16" t="s">
        <v>20</v>
      </c>
      <c r="G429" s="103" t="s">
        <v>376</v>
      </c>
      <c r="H429" s="41">
        <v>600</v>
      </c>
      <c r="I429" s="41">
        <v>300</v>
      </c>
      <c r="J429" s="41">
        <v>300</v>
      </c>
    </row>
    <row r="430" spans="1:10" ht="76.5" x14ac:dyDescent="0.2">
      <c r="A430" s="1"/>
      <c r="B430" s="25"/>
      <c r="C430" s="16" t="s">
        <v>124</v>
      </c>
      <c r="D430" s="16" t="s">
        <v>96</v>
      </c>
      <c r="E430" s="74">
        <v>420123230</v>
      </c>
      <c r="F430" s="16"/>
      <c r="G430" s="103" t="s">
        <v>532</v>
      </c>
      <c r="H430" s="41">
        <f>H431</f>
        <v>1200</v>
      </c>
      <c r="I430" s="41">
        <f t="shared" ref="I430:J430" si="183">I431</f>
        <v>1300</v>
      </c>
      <c r="J430" s="41">
        <f t="shared" si="183"/>
        <v>1300</v>
      </c>
    </row>
    <row r="431" spans="1:10" ht="38.25" x14ac:dyDescent="0.2">
      <c r="A431" s="1"/>
      <c r="B431" s="25"/>
      <c r="C431" s="16" t="s">
        <v>124</v>
      </c>
      <c r="D431" s="16" t="s">
        <v>96</v>
      </c>
      <c r="E431" s="74">
        <v>420123230</v>
      </c>
      <c r="F431" s="84" t="s">
        <v>216</v>
      </c>
      <c r="G431" s="101" t="s">
        <v>217</v>
      </c>
      <c r="H431" s="41">
        <v>1200</v>
      </c>
      <c r="I431" s="41">
        <v>1300</v>
      </c>
      <c r="J431" s="41">
        <v>1300</v>
      </c>
    </row>
    <row r="432" spans="1:10" ht="38.25" x14ac:dyDescent="0.2">
      <c r="A432" s="1"/>
      <c r="B432" s="25"/>
      <c r="C432" s="16" t="s">
        <v>124</v>
      </c>
      <c r="D432" s="16" t="s">
        <v>96</v>
      </c>
      <c r="E432" s="74">
        <v>420110320</v>
      </c>
      <c r="F432" s="148"/>
      <c r="G432" s="226" t="s">
        <v>533</v>
      </c>
      <c r="H432" s="41">
        <f>H433</f>
        <v>895.5</v>
      </c>
      <c r="I432" s="41">
        <f t="shared" ref="I432:J432" si="184">I433</f>
        <v>895.5</v>
      </c>
      <c r="J432" s="41">
        <f t="shared" si="184"/>
        <v>895.5</v>
      </c>
    </row>
    <row r="433" spans="1:10" ht="76.5" x14ac:dyDescent="0.2">
      <c r="A433" s="1"/>
      <c r="B433" s="25"/>
      <c r="C433" s="16" t="s">
        <v>124</v>
      </c>
      <c r="D433" s="16" t="s">
        <v>96</v>
      </c>
      <c r="E433" s="74">
        <v>420110320</v>
      </c>
      <c r="F433" s="16" t="s">
        <v>20</v>
      </c>
      <c r="G433" s="103" t="s">
        <v>376</v>
      </c>
      <c r="H433" s="41">
        <v>895.5</v>
      </c>
      <c r="I433" s="41">
        <v>895.5</v>
      </c>
      <c r="J433" s="41">
        <v>895.5</v>
      </c>
    </row>
    <row r="434" spans="1:10" ht="38.25" x14ac:dyDescent="0.2">
      <c r="A434" s="1"/>
      <c r="B434" s="25"/>
      <c r="C434" s="16" t="s">
        <v>124</v>
      </c>
      <c r="D434" s="16" t="s">
        <v>96</v>
      </c>
      <c r="E434" s="74" t="s">
        <v>535</v>
      </c>
      <c r="F434" s="16"/>
      <c r="G434" s="103" t="s">
        <v>536</v>
      </c>
      <c r="H434" s="41">
        <f>H435</f>
        <v>100</v>
      </c>
      <c r="I434" s="41">
        <f t="shared" ref="I434:J434" si="185">I435</f>
        <v>0</v>
      </c>
      <c r="J434" s="41">
        <f t="shared" si="185"/>
        <v>0</v>
      </c>
    </row>
    <row r="435" spans="1:10" ht="76.5" x14ac:dyDescent="0.2">
      <c r="A435" s="1"/>
      <c r="B435" s="25"/>
      <c r="C435" s="16" t="s">
        <v>124</v>
      </c>
      <c r="D435" s="16" t="s">
        <v>96</v>
      </c>
      <c r="E435" s="74" t="s">
        <v>535</v>
      </c>
      <c r="F435" s="16" t="s">
        <v>20</v>
      </c>
      <c r="G435" s="103" t="s">
        <v>376</v>
      </c>
      <c r="H435" s="41">
        <v>100</v>
      </c>
      <c r="I435" s="41">
        <v>0</v>
      </c>
      <c r="J435" s="41">
        <v>0</v>
      </c>
    </row>
    <row r="436" spans="1:10" ht="127.5" x14ac:dyDescent="0.2">
      <c r="A436" s="148"/>
      <c r="B436" s="25"/>
      <c r="C436" s="16" t="s">
        <v>124</v>
      </c>
      <c r="D436" s="16" t="s">
        <v>96</v>
      </c>
      <c r="E436" s="74">
        <v>420200000</v>
      </c>
      <c r="F436" s="16"/>
      <c r="G436" s="100" t="s">
        <v>534</v>
      </c>
      <c r="H436" s="41">
        <f>H437+H439</f>
        <v>1012.0999999999999</v>
      </c>
      <c r="I436" s="41">
        <f t="shared" ref="I436:J436" si="186">I437+I439</f>
        <v>1012.0999999999999</v>
      </c>
      <c r="J436" s="41">
        <f t="shared" si="186"/>
        <v>1012.0999999999999</v>
      </c>
    </row>
    <row r="437" spans="1:10" ht="80.25" customHeight="1" x14ac:dyDescent="0.2">
      <c r="A437" s="148"/>
      <c r="B437" s="25"/>
      <c r="C437" s="16" t="s">
        <v>124</v>
      </c>
      <c r="D437" s="16" t="s">
        <v>96</v>
      </c>
      <c r="E437" s="74">
        <v>420223235</v>
      </c>
      <c r="F437" s="30"/>
      <c r="G437" s="101" t="s">
        <v>172</v>
      </c>
      <c r="H437" s="41">
        <f>H438</f>
        <v>575.29999999999995</v>
      </c>
      <c r="I437" s="41">
        <f>I438</f>
        <v>575.29999999999995</v>
      </c>
      <c r="J437" s="41">
        <f>J438</f>
        <v>575.29999999999995</v>
      </c>
    </row>
    <row r="438" spans="1:10" ht="38.25" x14ac:dyDescent="0.2">
      <c r="A438" s="148"/>
      <c r="B438" s="25"/>
      <c r="C438" s="16" t="s">
        <v>124</v>
      </c>
      <c r="D438" s="16" t="s">
        <v>96</v>
      </c>
      <c r="E438" s="74">
        <v>420223235</v>
      </c>
      <c r="F438" s="84" t="s">
        <v>216</v>
      </c>
      <c r="G438" s="101" t="s">
        <v>217</v>
      </c>
      <c r="H438" s="41">
        <v>575.29999999999995</v>
      </c>
      <c r="I438" s="41">
        <v>575.29999999999995</v>
      </c>
      <c r="J438" s="41">
        <v>575.29999999999995</v>
      </c>
    </row>
    <row r="439" spans="1:10" ht="76.5" x14ac:dyDescent="0.2">
      <c r="A439" s="148"/>
      <c r="B439" s="25"/>
      <c r="C439" s="16" t="s">
        <v>124</v>
      </c>
      <c r="D439" s="16" t="s">
        <v>96</v>
      </c>
      <c r="E439" s="74">
        <v>420223240</v>
      </c>
      <c r="F439" s="84"/>
      <c r="G439" s="101" t="s">
        <v>209</v>
      </c>
      <c r="H439" s="41">
        <f>H440</f>
        <v>436.8</v>
      </c>
      <c r="I439" s="41">
        <f t="shared" ref="I439:J439" si="187">I440</f>
        <v>436.8</v>
      </c>
      <c r="J439" s="41">
        <f t="shared" si="187"/>
        <v>436.8</v>
      </c>
    </row>
    <row r="440" spans="1:10" ht="38.25" x14ac:dyDescent="0.2">
      <c r="A440" s="148"/>
      <c r="B440" s="25"/>
      <c r="C440" s="16" t="s">
        <v>124</v>
      </c>
      <c r="D440" s="16" t="s">
        <v>96</v>
      </c>
      <c r="E440" s="74">
        <v>420223240</v>
      </c>
      <c r="F440" s="84" t="s">
        <v>216</v>
      </c>
      <c r="G440" s="101" t="s">
        <v>217</v>
      </c>
      <c r="H440" s="41">
        <v>436.8</v>
      </c>
      <c r="I440" s="41">
        <v>436.8</v>
      </c>
      <c r="J440" s="41">
        <v>436.8</v>
      </c>
    </row>
    <row r="441" spans="1:10" s="8" customFormat="1" ht="90" x14ac:dyDescent="0.25">
      <c r="A441" s="3">
        <v>4</v>
      </c>
      <c r="B441" s="94">
        <v>929</v>
      </c>
      <c r="C441" s="13"/>
      <c r="D441" s="13"/>
      <c r="E441" s="13"/>
      <c r="F441" s="13"/>
      <c r="G441" s="14" t="s">
        <v>212</v>
      </c>
      <c r="H441" s="59">
        <f>H442+H555</f>
        <v>598939</v>
      </c>
      <c r="I441" s="59">
        <f t="shared" ref="I441:J441" si="188">I442+I555</f>
        <v>604116.5</v>
      </c>
      <c r="J441" s="59">
        <f t="shared" si="188"/>
        <v>593952.1</v>
      </c>
    </row>
    <row r="442" spans="1:10" ht="15.75" x14ac:dyDescent="0.25">
      <c r="A442" s="3"/>
      <c r="B442" s="94"/>
      <c r="C442" s="4" t="s">
        <v>106</v>
      </c>
      <c r="D442" s="3"/>
      <c r="E442" s="3"/>
      <c r="F442" s="3"/>
      <c r="G442" s="49" t="s">
        <v>107</v>
      </c>
      <c r="H442" s="59">
        <f>H443+H456+H491+H515+H521</f>
        <v>584718.9</v>
      </c>
      <c r="I442" s="59">
        <f t="shared" ref="I442:J442" si="189">I443+I456+I491+I515+I521</f>
        <v>589896.4</v>
      </c>
      <c r="J442" s="59">
        <f t="shared" si="189"/>
        <v>579732</v>
      </c>
    </row>
    <row r="443" spans="1:10" s="37" customFormat="1" ht="14.25" x14ac:dyDescent="0.2">
      <c r="A443" s="27"/>
      <c r="B443" s="70"/>
      <c r="C443" s="35" t="s">
        <v>106</v>
      </c>
      <c r="D443" s="35" t="s">
        <v>90</v>
      </c>
      <c r="E443" s="35"/>
      <c r="F443" s="35"/>
      <c r="G443" s="45" t="s">
        <v>109</v>
      </c>
      <c r="H443" s="58">
        <f>H444</f>
        <v>157575.9</v>
      </c>
      <c r="I443" s="58">
        <f t="shared" ref="I443:J443" si="190">I444</f>
        <v>157575.9</v>
      </c>
      <c r="J443" s="58">
        <f t="shared" si="190"/>
        <v>157198.79999999999</v>
      </c>
    </row>
    <row r="444" spans="1:10" s="37" customFormat="1" ht="76.5" x14ac:dyDescent="0.2">
      <c r="A444" s="27"/>
      <c r="B444" s="70"/>
      <c r="C444" s="16" t="s">
        <v>106</v>
      </c>
      <c r="D444" s="16" t="s">
        <v>90</v>
      </c>
      <c r="E444" s="21" t="s">
        <v>75</v>
      </c>
      <c r="F444" s="35"/>
      <c r="G444" s="64" t="s">
        <v>685</v>
      </c>
      <c r="H444" s="62">
        <f t="shared" ref="H444:J444" si="191">H445</f>
        <v>157575.9</v>
      </c>
      <c r="I444" s="62">
        <f t="shared" si="191"/>
        <v>157575.9</v>
      </c>
      <c r="J444" s="62">
        <f t="shared" si="191"/>
        <v>157198.79999999999</v>
      </c>
    </row>
    <row r="445" spans="1:10" s="37" customFormat="1" ht="25.5" x14ac:dyDescent="0.2">
      <c r="A445" s="27"/>
      <c r="B445" s="70"/>
      <c r="C445" s="16" t="s">
        <v>106</v>
      </c>
      <c r="D445" s="16" t="s">
        <v>90</v>
      </c>
      <c r="E445" s="52" t="s">
        <v>76</v>
      </c>
      <c r="F445" s="35"/>
      <c r="G445" s="46" t="s">
        <v>431</v>
      </c>
      <c r="H445" s="97">
        <f>H446+H451</f>
        <v>157575.9</v>
      </c>
      <c r="I445" s="97">
        <f t="shared" ref="I445:J445" si="192">I446+I451</f>
        <v>157575.9</v>
      </c>
      <c r="J445" s="97">
        <f t="shared" si="192"/>
        <v>157198.79999999999</v>
      </c>
    </row>
    <row r="446" spans="1:10" s="37" customFormat="1" ht="51" x14ac:dyDescent="0.2">
      <c r="A446" s="27"/>
      <c r="B446" s="70"/>
      <c r="C446" s="56" t="s">
        <v>106</v>
      </c>
      <c r="D446" s="56" t="s">
        <v>90</v>
      </c>
      <c r="E446" s="21" t="s">
        <v>346</v>
      </c>
      <c r="F446" s="35"/>
      <c r="G446" s="100" t="s">
        <v>432</v>
      </c>
      <c r="H446" s="97">
        <f>H447+H449</f>
        <v>157198.79999999999</v>
      </c>
      <c r="I446" s="97">
        <f>I447+I449</f>
        <v>157198.79999999999</v>
      </c>
      <c r="J446" s="97">
        <f>J447+J449</f>
        <v>157198.79999999999</v>
      </c>
    </row>
    <row r="447" spans="1:10" s="37" customFormat="1" ht="54" customHeight="1" x14ac:dyDescent="0.2">
      <c r="A447" s="27"/>
      <c r="B447" s="70"/>
      <c r="C447" s="56" t="s">
        <v>106</v>
      </c>
      <c r="D447" s="56" t="s">
        <v>90</v>
      </c>
      <c r="E447" s="21" t="s">
        <v>421</v>
      </c>
      <c r="F447" s="21"/>
      <c r="G447" s="101" t="s">
        <v>420</v>
      </c>
      <c r="H447" s="97">
        <f>H448</f>
        <v>88408.6</v>
      </c>
      <c r="I447" s="97">
        <f t="shared" ref="I447:J447" si="193">I448</f>
        <v>88408.6</v>
      </c>
      <c r="J447" s="97">
        <f t="shared" si="193"/>
        <v>88408.6</v>
      </c>
    </row>
    <row r="448" spans="1:10" s="37" customFormat="1" ht="14.25" x14ac:dyDescent="0.2">
      <c r="A448" s="27"/>
      <c r="B448" s="70"/>
      <c r="C448" s="56" t="s">
        <v>106</v>
      </c>
      <c r="D448" s="56" t="s">
        <v>90</v>
      </c>
      <c r="E448" s="21" t="s">
        <v>421</v>
      </c>
      <c r="F448" s="21" t="s">
        <v>230</v>
      </c>
      <c r="G448" s="101" t="s">
        <v>229</v>
      </c>
      <c r="H448" s="178">
        <v>88408.6</v>
      </c>
      <c r="I448" s="178">
        <v>88408.6</v>
      </c>
      <c r="J448" s="178">
        <v>88408.6</v>
      </c>
    </row>
    <row r="449" spans="1:10" s="37" customFormat="1" ht="76.5" x14ac:dyDescent="0.25">
      <c r="A449" s="27"/>
      <c r="B449" s="70"/>
      <c r="C449" s="56" t="s">
        <v>106</v>
      </c>
      <c r="D449" s="56" t="s">
        <v>90</v>
      </c>
      <c r="E449" s="177" t="s">
        <v>423</v>
      </c>
      <c r="F449" s="21"/>
      <c r="G449" s="101" t="s">
        <v>422</v>
      </c>
      <c r="H449" s="97">
        <f>H450</f>
        <v>68790.2</v>
      </c>
      <c r="I449" s="97">
        <f t="shared" ref="I449:J449" si="194">I450</f>
        <v>68790.2</v>
      </c>
      <c r="J449" s="97">
        <f t="shared" si="194"/>
        <v>68790.2</v>
      </c>
    </row>
    <row r="450" spans="1:10" s="37" customFormat="1" ht="15" x14ac:dyDescent="0.25">
      <c r="A450" s="27"/>
      <c r="B450" s="70"/>
      <c r="C450" s="56" t="s">
        <v>106</v>
      </c>
      <c r="D450" s="56" t="s">
        <v>90</v>
      </c>
      <c r="E450" s="177" t="s">
        <v>423</v>
      </c>
      <c r="F450" s="21" t="s">
        <v>230</v>
      </c>
      <c r="G450" s="101" t="s">
        <v>229</v>
      </c>
      <c r="H450" s="97">
        <v>68790.2</v>
      </c>
      <c r="I450" s="97">
        <v>68790.2</v>
      </c>
      <c r="J450" s="97">
        <v>68790.2</v>
      </c>
    </row>
    <row r="451" spans="1:10" s="37" customFormat="1" ht="38.25" x14ac:dyDescent="0.2">
      <c r="A451" s="27"/>
      <c r="B451" s="70"/>
      <c r="C451" s="56" t="s">
        <v>106</v>
      </c>
      <c r="D451" s="56" t="s">
        <v>90</v>
      </c>
      <c r="E451" s="21" t="s">
        <v>291</v>
      </c>
      <c r="F451" s="35"/>
      <c r="G451" s="100" t="s">
        <v>424</v>
      </c>
      <c r="H451" s="97">
        <f>H452+H454</f>
        <v>377.1</v>
      </c>
      <c r="I451" s="97">
        <f t="shared" ref="I451:J451" si="195">I452+I454</f>
        <v>377.1</v>
      </c>
      <c r="J451" s="97">
        <f t="shared" si="195"/>
        <v>0</v>
      </c>
    </row>
    <row r="452" spans="1:10" s="37" customFormat="1" ht="51" x14ac:dyDescent="0.2">
      <c r="A452" s="27"/>
      <c r="B452" s="70"/>
      <c r="C452" s="56" t="s">
        <v>106</v>
      </c>
      <c r="D452" s="56" t="s">
        <v>90</v>
      </c>
      <c r="E452" s="21" t="s">
        <v>426</v>
      </c>
      <c r="F452" s="211"/>
      <c r="G452" s="117" t="s">
        <v>425</v>
      </c>
      <c r="H452" s="97">
        <f>H453</f>
        <v>227.1</v>
      </c>
      <c r="I452" s="97">
        <f t="shared" ref="I452:J452" si="196">I453</f>
        <v>227.1</v>
      </c>
      <c r="J452" s="97">
        <f t="shared" si="196"/>
        <v>0</v>
      </c>
    </row>
    <row r="453" spans="1:10" s="37" customFormat="1" ht="14.25" x14ac:dyDescent="0.2">
      <c r="A453" s="27"/>
      <c r="B453" s="70"/>
      <c r="C453" s="56" t="s">
        <v>106</v>
      </c>
      <c r="D453" s="56" t="s">
        <v>90</v>
      </c>
      <c r="E453" s="21" t="s">
        <v>426</v>
      </c>
      <c r="F453" s="21" t="s">
        <v>230</v>
      </c>
      <c r="G453" s="101" t="s">
        <v>229</v>
      </c>
      <c r="H453" s="97">
        <v>227.1</v>
      </c>
      <c r="I453" s="97">
        <v>227.1</v>
      </c>
      <c r="J453" s="97">
        <v>0</v>
      </c>
    </row>
    <row r="454" spans="1:10" s="37" customFormat="1" ht="63.75" x14ac:dyDescent="0.2">
      <c r="A454" s="27"/>
      <c r="B454" s="70"/>
      <c r="C454" s="56" t="s">
        <v>106</v>
      </c>
      <c r="D454" s="56" t="s">
        <v>90</v>
      </c>
      <c r="E454" s="211" t="s">
        <v>427</v>
      </c>
      <c r="F454" s="21"/>
      <c r="G454" s="101" t="s">
        <v>389</v>
      </c>
      <c r="H454" s="97">
        <f>H455</f>
        <v>150</v>
      </c>
      <c r="I454" s="97">
        <f t="shared" ref="I454:J454" si="197">I455</f>
        <v>150</v>
      </c>
      <c r="J454" s="97">
        <f t="shared" si="197"/>
        <v>0</v>
      </c>
    </row>
    <row r="455" spans="1:10" s="37" customFormat="1" ht="14.25" x14ac:dyDescent="0.2">
      <c r="A455" s="27"/>
      <c r="B455" s="70"/>
      <c r="C455" s="56" t="s">
        <v>106</v>
      </c>
      <c r="D455" s="56" t="s">
        <v>90</v>
      </c>
      <c r="E455" s="211" t="s">
        <v>427</v>
      </c>
      <c r="F455" s="21" t="s">
        <v>230</v>
      </c>
      <c r="G455" s="101" t="s">
        <v>229</v>
      </c>
      <c r="H455" s="97">
        <v>150</v>
      </c>
      <c r="I455" s="97">
        <v>150</v>
      </c>
      <c r="J455" s="97">
        <v>0</v>
      </c>
    </row>
    <row r="456" spans="1:10" s="37" customFormat="1" ht="14.25" x14ac:dyDescent="0.2">
      <c r="A456" s="27"/>
      <c r="B456" s="70"/>
      <c r="C456" s="35" t="s">
        <v>106</v>
      </c>
      <c r="D456" s="35" t="s">
        <v>91</v>
      </c>
      <c r="E456" s="35"/>
      <c r="F456" s="35"/>
      <c r="G456" s="45" t="s">
        <v>110</v>
      </c>
      <c r="H456" s="42">
        <f>H457+H488</f>
        <v>368298.79999999993</v>
      </c>
      <c r="I456" s="42">
        <f>I457+I488</f>
        <v>373626.29999999993</v>
      </c>
      <c r="J456" s="42">
        <f>J457+J488</f>
        <v>364043.5</v>
      </c>
    </row>
    <row r="457" spans="1:10" s="37" customFormat="1" ht="77.25" x14ac:dyDescent="0.25">
      <c r="A457" s="27"/>
      <c r="B457" s="70"/>
      <c r="C457" s="16" t="s">
        <v>106</v>
      </c>
      <c r="D457" s="16" t="s">
        <v>91</v>
      </c>
      <c r="E457" s="21" t="s">
        <v>75</v>
      </c>
      <c r="F457" s="35"/>
      <c r="G457" s="64" t="s">
        <v>685</v>
      </c>
      <c r="H457" s="65">
        <f>H458</f>
        <v>368183.79999999993</v>
      </c>
      <c r="I457" s="65">
        <f t="shared" ref="I457:J457" si="198">I458</f>
        <v>373626.29999999993</v>
      </c>
      <c r="J457" s="65">
        <f t="shared" si="198"/>
        <v>364043.5</v>
      </c>
    </row>
    <row r="458" spans="1:10" s="37" customFormat="1" ht="39.75" customHeight="1" x14ac:dyDescent="0.2">
      <c r="A458" s="27"/>
      <c r="B458" s="70"/>
      <c r="C458" s="47" t="s">
        <v>106</v>
      </c>
      <c r="D458" s="47" t="s">
        <v>91</v>
      </c>
      <c r="E458" s="52" t="s">
        <v>77</v>
      </c>
      <c r="F458" s="21"/>
      <c r="G458" s="46" t="s">
        <v>639</v>
      </c>
      <c r="H458" s="97">
        <f>H459+H466+H473+H480+H485</f>
        <v>368183.79999999993</v>
      </c>
      <c r="I458" s="97">
        <f>I459+I466+I473+I480+I485</f>
        <v>373626.29999999993</v>
      </c>
      <c r="J458" s="97">
        <f t="shared" ref="J458" si="199">J459+J466+J473+J480</f>
        <v>364043.5</v>
      </c>
    </row>
    <row r="459" spans="1:10" s="37" customFormat="1" ht="65.25" customHeight="1" x14ac:dyDescent="0.2">
      <c r="A459" s="27"/>
      <c r="B459" s="70"/>
      <c r="C459" s="56" t="s">
        <v>106</v>
      </c>
      <c r="D459" s="92" t="s">
        <v>91</v>
      </c>
      <c r="E459" s="21" t="s">
        <v>296</v>
      </c>
      <c r="F459" s="35"/>
      <c r="G459" s="100" t="s">
        <v>433</v>
      </c>
      <c r="H459" s="97">
        <f>H460+H462+H464</f>
        <v>321577.69999999995</v>
      </c>
      <c r="I459" s="97">
        <f>I460+I462+I464</f>
        <v>321577.69999999995</v>
      </c>
      <c r="J459" s="97">
        <f t="shared" ref="J459" si="200">J460+J462+J464</f>
        <v>321577.69999999995</v>
      </c>
    </row>
    <row r="460" spans="1:10" s="37" customFormat="1" ht="76.5" x14ac:dyDescent="0.2">
      <c r="A460" s="27"/>
      <c r="B460" s="70"/>
      <c r="C460" s="56" t="s">
        <v>106</v>
      </c>
      <c r="D460" s="92" t="s">
        <v>91</v>
      </c>
      <c r="E460" s="83" t="s">
        <v>435</v>
      </c>
      <c r="F460" s="84"/>
      <c r="G460" s="101" t="s">
        <v>434</v>
      </c>
      <c r="H460" s="97">
        <f>H461</f>
        <v>222855.8</v>
      </c>
      <c r="I460" s="97">
        <f>I461</f>
        <v>222855.8</v>
      </c>
      <c r="J460" s="97">
        <f>J461</f>
        <v>222855.8</v>
      </c>
    </row>
    <row r="461" spans="1:10" s="37" customFormat="1" ht="14.25" x14ac:dyDescent="0.2">
      <c r="A461" s="27"/>
      <c r="B461" s="70"/>
      <c r="C461" s="56" t="s">
        <v>106</v>
      </c>
      <c r="D461" s="92" t="s">
        <v>91</v>
      </c>
      <c r="E461" s="57" t="s">
        <v>435</v>
      </c>
      <c r="F461" s="21" t="s">
        <v>230</v>
      </c>
      <c r="G461" s="101" t="s">
        <v>229</v>
      </c>
      <c r="H461" s="179">
        <v>222855.8</v>
      </c>
      <c r="I461" s="179">
        <v>222855.8</v>
      </c>
      <c r="J461" s="179">
        <v>222855.8</v>
      </c>
    </row>
    <row r="462" spans="1:10" s="37" customFormat="1" ht="63.75" x14ac:dyDescent="0.2">
      <c r="A462" s="27"/>
      <c r="B462" s="70"/>
      <c r="C462" s="16" t="s">
        <v>106</v>
      </c>
      <c r="D462" s="16" t="s">
        <v>91</v>
      </c>
      <c r="E462" s="57" t="s">
        <v>436</v>
      </c>
      <c r="F462" s="21"/>
      <c r="G462" s="101" t="s">
        <v>295</v>
      </c>
      <c r="H462" s="97">
        <f>H463</f>
        <v>82839.399999999994</v>
      </c>
      <c r="I462" s="97">
        <f>I463</f>
        <v>82839.399999999994</v>
      </c>
      <c r="J462" s="97">
        <f>J463</f>
        <v>82839.399999999994</v>
      </c>
    </row>
    <row r="463" spans="1:10" s="37" customFormat="1" ht="14.25" x14ac:dyDescent="0.2">
      <c r="A463" s="27"/>
      <c r="B463" s="70"/>
      <c r="C463" s="56" t="s">
        <v>106</v>
      </c>
      <c r="D463" s="92" t="s">
        <v>91</v>
      </c>
      <c r="E463" s="57" t="s">
        <v>436</v>
      </c>
      <c r="F463" s="21" t="s">
        <v>230</v>
      </c>
      <c r="G463" s="101" t="s">
        <v>229</v>
      </c>
      <c r="H463" s="97">
        <v>82839.399999999994</v>
      </c>
      <c r="I463" s="97">
        <v>82839.399999999994</v>
      </c>
      <c r="J463" s="97">
        <v>82839.399999999994</v>
      </c>
    </row>
    <row r="464" spans="1:10" s="37" customFormat="1" ht="63.75" x14ac:dyDescent="0.2">
      <c r="A464" s="27"/>
      <c r="B464" s="70"/>
      <c r="C464" s="56" t="s">
        <v>106</v>
      </c>
      <c r="D464" s="92" t="s">
        <v>91</v>
      </c>
      <c r="E464" s="57" t="s">
        <v>438</v>
      </c>
      <c r="F464" s="21"/>
      <c r="G464" s="101" t="s">
        <v>437</v>
      </c>
      <c r="H464" s="97">
        <f>H465</f>
        <v>15882.5</v>
      </c>
      <c r="I464" s="97">
        <f>I465</f>
        <v>15882.5</v>
      </c>
      <c r="J464" s="97">
        <f>J465</f>
        <v>15882.5</v>
      </c>
    </row>
    <row r="465" spans="1:10" s="37" customFormat="1" ht="14.25" x14ac:dyDescent="0.2">
      <c r="A465" s="27"/>
      <c r="B465" s="70"/>
      <c r="C465" s="16" t="s">
        <v>106</v>
      </c>
      <c r="D465" s="16" t="s">
        <v>91</v>
      </c>
      <c r="E465" s="21" t="s">
        <v>438</v>
      </c>
      <c r="F465" s="21" t="s">
        <v>230</v>
      </c>
      <c r="G465" s="101" t="s">
        <v>229</v>
      </c>
      <c r="H465" s="178">
        <v>15882.5</v>
      </c>
      <c r="I465" s="178">
        <v>15882.5</v>
      </c>
      <c r="J465" s="178">
        <v>15882.5</v>
      </c>
    </row>
    <row r="466" spans="1:10" s="37" customFormat="1" ht="38.25" x14ac:dyDescent="0.2">
      <c r="A466" s="27"/>
      <c r="B466" s="70"/>
      <c r="C466" s="16" t="s">
        <v>106</v>
      </c>
      <c r="D466" s="16" t="s">
        <v>91</v>
      </c>
      <c r="E466" s="21" t="s">
        <v>440</v>
      </c>
      <c r="F466" s="83"/>
      <c r="G466" s="100" t="s">
        <v>439</v>
      </c>
      <c r="H466" s="97">
        <f>H467+H469+H471</f>
        <v>773</v>
      </c>
      <c r="I466" s="97">
        <f>I467+I469+I471</f>
        <v>6215.5</v>
      </c>
      <c r="J466" s="97">
        <f t="shared" ref="J466" si="201">J467+J469+J471</f>
        <v>1642.9</v>
      </c>
    </row>
    <row r="467" spans="1:10" s="37" customFormat="1" ht="51" x14ac:dyDescent="0.2">
      <c r="A467" s="27"/>
      <c r="B467" s="70"/>
      <c r="C467" s="16" t="s">
        <v>106</v>
      </c>
      <c r="D467" s="16" t="s">
        <v>91</v>
      </c>
      <c r="E467" s="57" t="s">
        <v>441</v>
      </c>
      <c r="F467" s="21"/>
      <c r="G467" s="101" t="s">
        <v>442</v>
      </c>
      <c r="H467" s="97">
        <f>H468</f>
        <v>273</v>
      </c>
      <c r="I467" s="97">
        <f>I468</f>
        <v>470</v>
      </c>
      <c r="J467" s="97">
        <f>J468</f>
        <v>0</v>
      </c>
    </row>
    <row r="468" spans="1:10" s="37" customFormat="1" ht="14.25" x14ac:dyDescent="0.2">
      <c r="A468" s="27"/>
      <c r="B468" s="70"/>
      <c r="C468" s="16" t="s">
        <v>106</v>
      </c>
      <c r="D468" s="16" t="s">
        <v>91</v>
      </c>
      <c r="E468" s="57" t="s">
        <v>441</v>
      </c>
      <c r="F468" s="21" t="s">
        <v>230</v>
      </c>
      <c r="G468" s="101" t="s">
        <v>229</v>
      </c>
      <c r="H468" s="97">
        <v>273</v>
      </c>
      <c r="I468" s="97">
        <v>470</v>
      </c>
      <c r="J468" s="97">
        <v>0</v>
      </c>
    </row>
    <row r="469" spans="1:10" s="37" customFormat="1" ht="63.75" x14ac:dyDescent="0.2">
      <c r="A469" s="27"/>
      <c r="B469" s="70"/>
      <c r="C469" s="16" t="s">
        <v>106</v>
      </c>
      <c r="D469" s="16" t="s">
        <v>91</v>
      </c>
      <c r="E469" s="57" t="s">
        <v>443</v>
      </c>
      <c r="F469" s="57"/>
      <c r="G469" s="152" t="s">
        <v>444</v>
      </c>
      <c r="H469" s="97">
        <f>H470</f>
        <v>0</v>
      </c>
      <c r="I469" s="97">
        <f>I470</f>
        <v>5245.5</v>
      </c>
      <c r="J469" s="97">
        <f>J470</f>
        <v>1142.9000000000001</v>
      </c>
    </row>
    <row r="470" spans="1:10" s="37" customFormat="1" ht="14.25" x14ac:dyDescent="0.2">
      <c r="A470" s="27"/>
      <c r="B470" s="70"/>
      <c r="C470" s="16" t="s">
        <v>106</v>
      </c>
      <c r="D470" s="16" t="s">
        <v>91</v>
      </c>
      <c r="E470" s="57" t="s">
        <v>443</v>
      </c>
      <c r="F470" s="21" t="s">
        <v>230</v>
      </c>
      <c r="G470" s="101" t="s">
        <v>229</v>
      </c>
      <c r="H470" s="97">
        <v>0</v>
      </c>
      <c r="I470" s="97">
        <v>5245.5</v>
      </c>
      <c r="J470" s="97">
        <v>1142.9000000000001</v>
      </c>
    </row>
    <row r="471" spans="1:10" s="37" customFormat="1" ht="51" x14ac:dyDescent="0.2">
      <c r="A471" s="27"/>
      <c r="B471" s="70"/>
      <c r="C471" s="16" t="s">
        <v>106</v>
      </c>
      <c r="D471" s="16" t="s">
        <v>91</v>
      </c>
      <c r="E471" s="211" t="s">
        <v>759</v>
      </c>
      <c r="F471" s="21"/>
      <c r="G471" s="101" t="s">
        <v>760</v>
      </c>
      <c r="H471" s="97">
        <f>H472</f>
        <v>500</v>
      </c>
      <c r="I471" s="97">
        <f t="shared" ref="I471:J471" si="202">I472</f>
        <v>500</v>
      </c>
      <c r="J471" s="97">
        <f t="shared" si="202"/>
        <v>500</v>
      </c>
    </row>
    <row r="472" spans="1:10" s="37" customFormat="1" ht="14.25" x14ac:dyDescent="0.2">
      <c r="A472" s="27"/>
      <c r="B472" s="70"/>
      <c r="C472" s="16" t="s">
        <v>106</v>
      </c>
      <c r="D472" s="16" t="s">
        <v>91</v>
      </c>
      <c r="E472" s="211" t="s">
        <v>759</v>
      </c>
      <c r="F472" s="21" t="s">
        <v>230</v>
      </c>
      <c r="G472" s="101" t="s">
        <v>229</v>
      </c>
      <c r="H472" s="97">
        <v>500</v>
      </c>
      <c r="I472" s="97">
        <v>500</v>
      </c>
      <c r="J472" s="97">
        <v>500</v>
      </c>
    </row>
    <row r="473" spans="1:10" s="37" customFormat="1" ht="63.75" x14ac:dyDescent="0.2">
      <c r="A473" s="27"/>
      <c r="B473" s="70"/>
      <c r="C473" s="16" t="s">
        <v>106</v>
      </c>
      <c r="D473" s="16" t="s">
        <v>91</v>
      </c>
      <c r="E473" s="21" t="s">
        <v>445</v>
      </c>
      <c r="F473" s="21"/>
      <c r="G473" s="100" t="s">
        <v>447</v>
      </c>
      <c r="H473" s="97">
        <f>H474+H476+H478</f>
        <v>22975</v>
      </c>
      <c r="I473" s="97">
        <f t="shared" ref="I473:J473" si="203">I474+I476+I478</f>
        <v>22975</v>
      </c>
      <c r="J473" s="97">
        <f t="shared" si="203"/>
        <v>22800</v>
      </c>
    </row>
    <row r="474" spans="1:10" s="37" customFormat="1" ht="38.25" x14ac:dyDescent="0.2">
      <c r="A474" s="27"/>
      <c r="B474" s="70"/>
      <c r="C474" s="16" t="s">
        <v>106</v>
      </c>
      <c r="D474" s="16" t="s">
        <v>91</v>
      </c>
      <c r="E474" s="57" t="s">
        <v>446</v>
      </c>
      <c r="F474" s="21"/>
      <c r="G474" s="101" t="s">
        <v>318</v>
      </c>
      <c r="H474" s="97">
        <f>H475</f>
        <v>5249.9</v>
      </c>
      <c r="I474" s="97">
        <f>I475</f>
        <v>5249.9</v>
      </c>
      <c r="J474" s="97">
        <f>J475</f>
        <v>5249.9</v>
      </c>
    </row>
    <row r="475" spans="1:10" s="37" customFormat="1" ht="14.25" x14ac:dyDescent="0.2">
      <c r="A475" s="27"/>
      <c r="B475" s="70"/>
      <c r="C475" s="16" t="s">
        <v>106</v>
      </c>
      <c r="D475" s="16" t="s">
        <v>91</v>
      </c>
      <c r="E475" s="57" t="s">
        <v>446</v>
      </c>
      <c r="F475" s="21" t="s">
        <v>230</v>
      </c>
      <c r="G475" s="101" t="s">
        <v>229</v>
      </c>
      <c r="H475" s="179">
        <v>5249.9</v>
      </c>
      <c r="I475" s="179">
        <v>5249.9</v>
      </c>
      <c r="J475" s="179">
        <v>5249.9</v>
      </c>
    </row>
    <row r="476" spans="1:10" s="37" customFormat="1" ht="76.5" x14ac:dyDescent="0.2">
      <c r="A476" s="27"/>
      <c r="B476" s="70"/>
      <c r="C476" s="16" t="s">
        <v>106</v>
      </c>
      <c r="D476" s="16" t="s">
        <v>91</v>
      </c>
      <c r="E476" s="21" t="s">
        <v>448</v>
      </c>
      <c r="F476" s="21"/>
      <c r="G476" s="101" t="s">
        <v>137</v>
      </c>
      <c r="H476" s="97">
        <f>H477</f>
        <v>17550.099999999999</v>
      </c>
      <c r="I476" s="97">
        <f>I477</f>
        <v>17550.099999999999</v>
      </c>
      <c r="J476" s="97">
        <f>J477</f>
        <v>17550.099999999999</v>
      </c>
    </row>
    <row r="477" spans="1:10" s="37" customFormat="1" ht="14.25" x14ac:dyDescent="0.2">
      <c r="A477" s="27"/>
      <c r="B477" s="70"/>
      <c r="C477" s="84" t="s">
        <v>106</v>
      </c>
      <c r="D477" s="16" t="s">
        <v>91</v>
      </c>
      <c r="E477" s="21" t="s">
        <v>448</v>
      </c>
      <c r="F477" s="21" t="s">
        <v>230</v>
      </c>
      <c r="G477" s="101" t="s">
        <v>229</v>
      </c>
      <c r="H477" s="97">
        <v>17550.099999999999</v>
      </c>
      <c r="I477" s="97">
        <v>17550.099999999999</v>
      </c>
      <c r="J477" s="97">
        <v>17550.099999999999</v>
      </c>
    </row>
    <row r="478" spans="1:10" s="37" customFormat="1" ht="76.5" x14ac:dyDescent="0.2">
      <c r="A478" s="27"/>
      <c r="B478" s="70"/>
      <c r="C478" s="16" t="s">
        <v>106</v>
      </c>
      <c r="D478" s="16" t="s">
        <v>91</v>
      </c>
      <c r="E478" s="21" t="s">
        <v>449</v>
      </c>
      <c r="F478" s="21"/>
      <c r="G478" s="101" t="s">
        <v>683</v>
      </c>
      <c r="H478" s="97">
        <f>H479</f>
        <v>175</v>
      </c>
      <c r="I478" s="97">
        <f>I479</f>
        <v>175</v>
      </c>
      <c r="J478" s="97">
        <f>J479</f>
        <v>0</v>
      </c>
    </row>
    <row r="479" spans="1:10" s="37" customFormat="1" ht="14.25" x14ac:dyDescent="0.2">
      <c r="A479" s="27"/>
      <c r="B479" s="70"/>
      <c r="C479" s="16" t="s">
        <v>106</v>
      </c>
      <c r="D479" s="16" t="s">
        <v>91</v>
      </c>
      <c r="E479" s="21" t="s">
        <v>449</v>
      </c>
      <c r="F479" s="21" t="s">
        <v>230</v>
      </c>
      <c r="G479" s="101" t="s">
        <v>229</v>
      </c>
      <c r="H479" s="41">
        <v>175</v>
      </c>
      <c r="I479" s="41">
        <v>175</v>
      </c>
      <c r="J479" s="41">
        <v>0</v>
      </c>
    </row>
    <row r="480" spans="1:10" s="37" customFormat="1" ht="51" x14ac:dyDescent="0.2">
      <c r="A480" s="27"/>
      <c r="B480" s="70"/>
      <c r="C480" s="84" t="s">
        <v>106</v>
      </c>
      <c r="D480" s="84" t="s">
        <v>91</v>
      </c>
      <c r="E480" s="21" t="s">
        <v>450</v>
      </c>
      <c r="F480" s="21"/>
      <c r="G480" s="100" t="s">
        <v>451</v>
      </c>
      <c r="H480" s="41">
        <f>H481+H483</f>
        <v>22608.1</v>
      </c>
      <c r="I480" s="41">
        <f t="shared" ref="I480:J480" si="204">I481+I483</f>
        <v>22608.1</v>
      </c>
      <c r="J480" s="41">
        <f t="shared" si="204"/>
        <v>18022.900000000001</v>
      </c>
    </row>
    <row r="481" spans="1:10" s="37" customFormat="1" ht="63.75" x14ac:dyDescent="0.2">
      <c r="A481" s="27"/>
      <c r="B481" s="70"/>
      <c r="C481" s="16" t="s">
        <v>106</v>
      </c>
      <c r="D481" s="16" t="s">
        <v>91</v>
      </c>
      <c r="E481" s="21" t="s">
        <v>452</v>
      </c>
      <c r="F481" s="84"/>
      <c r="G481" s="55" t="s">
        <v>391</v>
      </c>
      <c r="H481" s="41">
        <f>H482</f>
        <v>18640</v>
      </c>
      <c r="I481" s="41">
        <f t="shared" ref="I481:J481" si="205">I482</f>
        <v>18640</v>
      </c>
      <c r="J481" s="41">
        <f t="shared" si="205"/>
        <v>18022.900000000001</v>
      </c>
    </row>
    <row r="482" spans="1:10" s="37" customFormat="1" ht="14.25" x14ac:dyDescent="0.2">
      <c r="A482" s="27"/>
      <c r="B482" s="70"/>
      <c r="C482" s="16" t="s">
        <v>106</v>
      </c>
      <c r="D482" s="16" t="s">
        <v>91</v>
      </c>
      <c r="E482" s="21" t="s">
        <v>452</v>
      </c>
      <c r="F482" s="21" t="s">
        <v>230</v>
      </c>
      <c r="G482" s="101" t="s">
        <v>229</v>
      </c>
      <c r="H482" s="179">
        <v>18640</v>
      </c>
      <c r="I482" s="179">
        <v>18640</v>
      </c>
      <c r="J482" s="179">
        <v>18022.900000000001</v>
      </c>
    </row>
    <row r="483" spans="1:10" s="37" customFormat="1" ht="63.75" x14ac:dyDescent="0.2">
      <c r="A483" s="27"/>
      <c r="B483" s="70"/>
      <c r="C483" s="16" t="s">
        <v>106</v>
      </c>
      <c r="D483" s="16" t="s">
        <v>91</v>
      </c>
      <c r="E483" s="57" t="s">
        <v>630</v>
      </c>
      <c r="F483" s="16"/>
      <c r="G483" s="101" t="s">
        <v>631</v>
      </c>
      <c r="H483" s="41">
        <f>H484</f>
        <v>3968.1</v>
      </c>
      <c r="I483" s="41">
        <f t="shared" ref="I483:J483" si="206">I484</f>
        <v>3968.1</v>
      </c>
      <c r="J483" s="41">
        <f t="shared" si="206"/>
        <v>0</v>
      </c>
    </row>
    <row r="484" spans="1:10" s="37" customFormat="1" ht="14.25" x14ac:dyDescent="0.2">
      <c r="A484" s="27"/>
      <c r="B484" s="70"/>
      <c r="C484" s="16" t="s">
        <v>106</v>
      </c>
      <c r="D484" s="16" t="s">
        <v>91</v>
      </c>
      <c r="E484" s="57" t="s">
        <v>630</v>
      </c>
      <c r="F484" s="21" t="s">
        <v>230</v>
      </c>
      <c r="G484" s="101" t="s">
        <v>229</v>
      </c>
      <c r="H484" s="41">
        <v>3968.1</v>
      </c>
      <c r="I484" s="41">
        <v>3968.1</v>
      </c>
      <c r="J484" s="41">
        <v>0</v>
      </c>
    </row>
    <row r="485" spans="1:10" s="37" customFormat="1" ht="38.25" x14ac:dyDescent="0.2">
      <c r="A485" s="27"/>
      <c r="B485" s="70"/>
      <c r="C485" s="16" t="s">
        <v>106</v>
      </c>
      <c r="D485" s="16" t="s">
        <v>91</v>
      </c>
      <c r="E485" s="211" t="s">
        <v>761</v>
      </c>
      <c r="F485" s="21"/>
      <c r="G485" s="233" t="s">
        <v>762</v>
      </c>
      <c r="H485" s="41">
        <f>H486</f>
        <v>250</v>
      </c>
      <c r="I485" s="41">
        <f>I486</f>
        <v>250</v>
      </c>
      <c r="J485" s="41">
        <f t="shared" ref="I485:J486" si="207">J486</f>
        <v>0</v>
      </c>
    </row>
    <row r="486" spans="1:10" s="37" customFormat="1" ht="51" x14ac:dyDescent="0.2">
      <c r="A486" s="27"/>
      <c r="B486" s="70"/>
      <c r="C486" s="16" t="s">
        <v>106</v>
      </c>
      <c r="D486" s="16" t="s">
        <v>91</v>
      </c>
      <c r="E486" s="211" t="s">
        <v>764</v>
      </c>
      <c r="F486" s="21"/>
      <c r="G486" s="100" t="s">
        <v>763</v>
      </c>
      <c r="H486" s="41">
        <f>H487</f>
        <v>250</v>
      </c>
      <c r="I486" s="41">
        <f t="shared" si="207"/>
        <v>250</v>
      </c>
      <c r="J486" s="41">
        <f t="shared" si="207"/>
        <v>0</v>
      </c>
    </row>
    <row r="487" spans="1:10" s="37" customFormat="1" ht="14.25" x14ac:dyDescent="0.2">
      <c r="A487" s="27"/>
      <c r="B487" s="70"/>
      <c r="C487" s="16" t="s">
        <v>106</v>
      </c>
      <c r="D487" s="16" t="s">
        <v>91</v>
      </c>
      <c r="E487" s="211" t="s">
        <v>764</v>
      </c>
      <c r="F487" s="21" t="s">
        <v>230</v>
      </c>
      <c r="G487" s="101" t="s">
        <v>229</v>
      </c>
      <c r="H487" s="41">
        <v>250</v>
      </c>
      <c r="I487" s="41">
        <v>250</v>
      </c>
      <c r="J487" s="41">
        <v>0</v>
      </c>
    </row>
    <row r="488" spans="1:10" s="37" customFormat="1" ht="38.25" x14ac:dyDescent="0.2">
      <c r="A488" s="27"/>
      <c r="B488" s="70"/>
      <c r="C488" s="16" t="s">
        <v>106</v>
      </c>
      <c r="D488" s="16" t="s">
        <v>91</v>
      </c>
      <c r="E488" s="84" t="s">
        <v>26</v>
      </c>
      <c r="F488" s="84"/>
      <c r="G488" s="103" t="s">
        <v>40</v>
      </c>
      <c r="H488" s="41">
        <f>H489</f>
        <v>115</v>
      </c>
      <c r="I488" s="41">
        <f t="shared" ref="I488:J488" si="208">I489</f>
        <v>0</v>
      </c>
      <c r="J488" s="41">
        <f t="shared" si="208"/>
        <v>0</v>
      </c>
    </row>
    <row r="489" spans="1:10" s="37" customFormat="1" ht="51" x14ac:dyDescent="0.2">
      <c r="A489" s="27"/>
      <c r="B489" s="70"/>
      <c r="C489" s="16" t="s">
        <v>106</v>
      </c>
      <c r="D489" s="16" t="s">
        <v>91</v>
      </c>
      <c r="E489" s="84" t="s">
        <v>682</v>
      </c>
      <c r="F489" s="16"/>
      <c r="G489" s="54" t="s">
        <v>680</v>
      </c>
      <c r="H489" s="41">
        <f>SUM(H490:H490)</f>
        <v>115</v>
      </c>
      <c r="I489" s="41">
        <f>SUM(I490:I490)</f>
        <v>0</v>
      </c>
      <c r="J489" s="41">
        <f>SUM(J490:J490)</f>
        <v>0</v>
      </c>
    </row>
    <row r="490" spans="1:10" s="37" customFormat="1" ht="14.25" x14ac:dyDescent="0.2">
      <c r="A490" s="27"/>
      <c r="B490" s="70"/>
      <c r="C490" s="16" t="s">
        <v>106</v>
      </c>
      <c r="D490" s="16" t="s">
        <v>91</v>
      </c>
      <c r="E490" s="84" t="s">
        <v>682</v>
      </c>
      <c r="F490" s="21" t="s">
        <v>230</v>
      </c>
      <c r="G490" s="101" t="s">
        <v>229</v>
      </c>
      <c r="H490" s="39">
        <f>70+45</f>
        <v>115</v>
      </c>
      <c r="I490" s="39">
        <v>0</v>
      </c>
      <c r="J490" s="39">
        <v>0</v>
      </c>
    </row>
    <row r="491" spans="1:10" s="37" customFormat="1" ht="14.25" x14ac:dyDescent="0.2">
      <c r="A491" s="27"/>
      <c r="B491" s="70"/>
      <c r="C491" s="35" t="s">
        <v>106</v>
      </c>
      <c r="D491" s="35" t="s">
        <v>95</v>
      </c>
      <c r="E491" s="35"/>
      <c r="F491" s="35"/>
      <c r="G491" s="46" t="s">
        <v>158</v>
      </c>
      <c r="H491" s="42">
        <f>H492+H512</f>
        <v>46100.9</v>
      </c>
      <c r="I491" s="42">
        <f>I492+I512</f>
        <v>45950.9</v>
      </c>
      <c r="J491" s="42">
        <f>J492+J512</f>
        <v>45746.400000000001</v>
      </c>
    </row>
    <row r="492" spans="1:10" s="37" customFormat="1" ht="76.5" x14ac:dyDescent="0.2">
      <c r="A492" s="27"/>
      <c r="B492" s="70"/>
      <c r="C492" s="5" t="s">
        <v>106</v>
      </c>
      <c r="D492" s="5" t="s">
        <v>95</v>
      </c>
      <c r="E492" s="73" t="s">
        <v>75</v>
      </c>
      <c r="F492" s="21"/>
      <c r="G492" s="64" t="s">
        <v>685</v>
      </c>
      <c r="H492" s="62">
        <f>H493+H508</f>
        <v>45950.9</v>
      </c>
      <c r="I492" s="62">
        <f>I493+I508</f>
        <v>45950.9</v>
      </c>
      <c r="J492" s="62">
        <f>J493+J508</f>
        <v>45746.400000000001</v>
      </c>
    </row>
    <row r="493" spans="1:10" s="37" customFormat="1" ht="38.25" x14ac:dyDescent="0.2">
      <c r="A493" s="27"/>
      <c r="B493" s="70"/>
      <c r="C493" s="16" t="s">
        <v>106</v>
      </c>
      <c r="D493" s="84" t="s">
        <v>95</v>
      </c>
      <c r="E493" s="52" t="s">
        <v>456</v>
      </c>
      <c r="F493" s="35"/>
      <c r="G493" s="46" t="s">
        <v>457</v>
      </c>
      <c r="H493" s="97">
        <f>H494+H501</f>
        <v>45900.9</v>
      </c>
      <c r="I493" s="97">
        <f t="shared" ref="I493:J493" si="209">I494+I501</f>
        <v>45900.9</v>
      </c>
      <c r="J493" s="97">
        <f t="shared" si="209"/>
        <v>45746.400000000001</v>
      </c>
    </row>
    <row r="494" spans="1:10" s="37" customFormat="1" ht="51" x14ac:dyDescent="0.2">
      <c r="A494" s="27"/>
      <c r="B494" s="70"/>
      <c r="C494" s="16" t="s">
        <v>106</v>
      </c>
      <c r="D494" s="84" t="s">
        <v>95</v>
      </c>
      <c r="E494" s="21" t="s">
        <v>461</v>
      </c>
      <c r="F494" s="21"/>
      <c r="G494" s="100" t="s">
        <v>458</v>
      </c>
      <c r="H494" s="41">
        <f>H495+H497+H499</f>
        <v>44705.9</v>
      </c>
      <c r="I494" s="41">
        <f t="shared" ref="I494:J494" si="210">I495+I497+I499</f>
        <v>44705.9</v>
      </c>
      <c r="J494" s="41">
        <f t="shared" si="210"/>
        <v>44705.9</v>
      </c>
    </row>
    <row r="495" spans="1:10" s="37" customFormat="1" ht="76.5" x14ac:dyDescent="0.2">
      <c r="A495" s="27"/>
      <c r="B495" s="70"/>
      <c r="C495" s="16" t="s">
        <v>106</v>
      </c>
      <c r="D495" s="84" t="s">
        <v>95</v>
      </c>
      <c r="E495" s="57" t="s">
        <v>460</v>
      </c>
      <c r="F495" s="16"/>
      <c r="G495" s="101" t="s">
        <v>459</v>
      </c>
      <c r="H495" s="97">
        <f>H496</f>
        <v>35352.5</v>
      </c>
      <c r="I495" s="97">
        <f>I496</f>
        <v>35352.5</v>
      </c>
      <c r="J495" s="97">
        <f>J496</f>
        <v>35352.5</v>
      </c>
    </row>
    <row r="496" spans="1:10" s="37" customFormat="1" ht="14.25" x14ac:dyDescent="0.2">
      <c r="A496" s="27"/>
      <c r="B496" s="70"/>
      <c r="C496" s="16" t="s">
        <v>106</v>
      </c>
      <c r="D496" s="84" t="s">
        <v>95</v>
      </c>
      <c r="E496" s="57" t="s">
        <v>460</v>
      </c>
      <c r="F496" s="21" t="s">
        <v>230</v>
      </c>
      <c r="G496" s="101" t="s">
        <v>229</v>
      </c>
      <c r="H496" s="97">
        <v>35352.5</v>
      </c>
      <c r="I496" s="97">
        <v>35352.5</v>
      </c>
      <c r="J496" s="97">
        <v>35352.5</v>
      </c>
    </row>
    <row r="497" spans="1:10" s="37" customFormat="1" ht="76.5" x14ac:dyDescent="0.2">
      <c r="A497" s="27"/>
      <c r="B497" s="70"/>
      <c r="C497" s="16" t="s">
        <v>106</v>
      </c>
      <c r="D497" s="84" t="s">
        <v>95</v>
      </c>
      <c r="E497" s="57" t="s">
        <v>462</v>
      </c>
      <c r="F497" s="21"/>
      <c r="G497" s="101" t="s">
        <v>463</v>
      </c>
      <c r="H497" s="97">
        <f>H498</f>
        <v>9259.7999999999993</v>
      </c>
      <c r="I497" s="97">
        <f>I498</f>
        <v>9259.7999999999993</v>
      </c>
      <c r="J497" s="97">
        <f>J498</f>
        <v>9259.7999999999993</v>
      </c>
    </row>
    <row r="498" spans="1:10" s="37" customFormat="1" ht="14.25" x14ac:dyDescent="0.2">
      <c r="A498" s="27"/>
      <c r="B498" s="70"/>
      <c r="C498" s="16" t="s">
        <v>106</v>
      </c>
      <c r="D498" s="84" t="s">
        <v>95</v>
      </c>
      <c r="E498" s="57" t="s">
        <v>462</v>
      </c>
      <c r="F498" s="21" t="s">
        <v>230</v>
      </c>
      <c r="G498" s="101" t="s">
        <v>229</v>
      </c>
      <c r="H498" s="180">
        <v>9259.7999999999993</v>
      </c>
      <c r="I498" s="180">
        <v>9259.7999999999993</v>
      </c>
      <c r="J498" s="180">
        <v>9259.7999999999993</v>
      </c>
    </row>
    <row r="499" spans="1:10" s="37" customFormat="1" ht="76.5" x14ac:dyDescent="0.2">
      <c r="A499" s="27"/>
      <c r="B499" s="70"/>
      <c r="C499" s="16" t="s">
        <v>106</v>
      </c>
      <c r="D499" s="84" t="s">
        <v>95</v>
      </c>
      <c r="E499" s="57" t="s">
        <v>464</v>
      </c>
      <c r="F499" s="57"/>
      <c r="G499" s="101" t="s">
        <v>465</v>
      </c>
      <c r="H499" s="102">
        <f>H500</f>
        <v>93.6</v>
      </c>
      <c r="I499" s="102">
        <f>I500</f>
        <v>93.6</v>
      </c>
      <c r="J499" s="102">
        <f>J500</f>
        <v>93.6</v>
      </c>
    </row>
    <row r="500" spans="1:10" s="37" customFormat="1" ht="14.25" x14ac:dyDescent="0.2">
      <c r="A500" s="27"/>
      <c r="B500" s="70"/>
      <c r="C500" s="16" t="s">
        <v>106</v>
      </c>
      <c r="D500" s="84" t="s">
        <v>95</v>
      </c>
      <c r="E500" s="21" t="s">
        <v>464</v>
      </c>
      <c r="F500" s="21" t="s">
        <v>230</v>
      </c>
      <c r="G500" s="101" t="s">
        <v>229</v>
      </c>
      <c r="H500" s="41">
        <v>93.6</v>
      </c>
      <c r="I500" s="41">
        <v>93.6</v>
      </c>
      <c r="J500" s="41">
        <v>93.6</v>
      </c>
    </row>
    <row r="501" spans="1:10" s="37" customFormat="1" ht="38.25" x14ac:dyDescent="0.2">
      <c r="A501" s="27"/>
      <c r="B501" s="70"/>
      <c r="C501" s="16" t="s">
        <v>106</v>
      </c>
      <c r="D501" s="84" t="s">
        <v>95</v>
      </c>
      <c r="E501" s="21" t="s">
        <v>467</v>
      </c>
      <c r="F501" s="84"/>
      <c r="G501" s="100" t="s">
        <v>466</v>
      </c>
      <c r="H501" s="41">
        <f>H502+H504+H506</f>
        <v>1195</v>
      </c>
      <c r="I501" s="41">
        <f t="shared" ref="I501:J501" si="211">I502+I504+I506</f>
        <v>1195</v>
      </c>
      <c r="J501" s="41">
        <f t="shared" si="211"/>
        <v>1040.5</v>
      </c>
    </row>
    <row r="502" spans="1:10" s="37" customFormat="1" ht="51" x14ac:dyDescent="0.2">
      <c r="A502" s="27"/>
      <c r="B502" s="70"/>
      <c r="C502" s="16" t="s">
        <v>106</v>
      </c>
      <c r="D502" s="84" t="s">
        <v>95</v>
      </c>
      <c r="E502" s="57" t="s">
        <v>638</v>
      </c>
      <c r="F502" s="21"/>
      <c r="G502" s="126" t="s">
        <v>468</v>
      </c>
      <c r="H502" s="97">
        <f>H503</f>
        <v>795</v>
      </c>
      <c r="I502" s="97">
        <f t="shared" ref="I502:J502" si="212">I503</f>
        <v>795</v>
      </c>
      <c r="J502" s="97">
        <f t="shared" si="212"/>
        <v>790.5</v>
      </c>
    </row>
    <row r="503" spans="1:10" s="37" customFormat="1" ht="14.25" x14ac:dyDescent="0.2">
      <c r="A503" s="27"/>
      <c r="B503" s="70"/>
      <c r="C503" s="16" t="s">
        <v>106</v>
      </c>
      <c r="D503" s="84" t="s">
        <v>95</v>
      </c>
      <c r="E503" s="57" t="s">
        <v>638</v>
      </c>
      <c r="F503" s="21" t="s">
        <v>230</v>
      </c>
      <c r="G503" s="101" t="s">
        <v>229</v>
      </c>
      <c r="H503" s="97">
        <v>795</v>
      </c>
      <c r="I503" s="97">
        <v>795</v>
      </c>
      <c r="J503" s="97">
        <f>695.5+25+70.2-0.2</f>
        <v>790.5</v>
      </c>
    </row>
    <row r="504" spans="1:10" s="37" customFormat="1" ht="38.25" x14ac:dyDescent="0.2">
      <c r="A504" s="27"/>
      <c r="B504" s="70"/>
      <c r="C504" s="16" t="s">
        <v>106</v>
      </c>
      <c r="D504" s="84" t="s">
        <v>95</v>
      </c>
      <c r="E504" s="57" t="s">
        <v>469</v>
      </c>
      <c r="F504" s="21"/>
      <c r="G504" s="101" t="s">
        <v>186</v>
      </c>
      <c r="H504" s="41">
        <f>H505</f>
        <v>250</v>
      </c>
      <c r="I504" s="41">
        <f t="shared" ref="I504:J504" si="213">I505</f>
        <v>250</v>
      </c>
      <c r="J504" s="41">
        <f t="shared" si="213"/>
        <v>250</v>
      </c>
    </row>
    <row r="505" spans="1:10" s="37" customFormat="1" ht="14.25" x14ac:dyDescent="0.2">
      <c r="A505" s="27"/>
      <c r="B505" s="70"/>
      <c r="C505" s="16" t="s">
        <v>106</v>
      </c>
      <c r="D505" s="84" t="s">
        <v>95</v>
      </c>
      <c r="E505" s="57" t="s">
        <v>469</v>
      </c>
      <c r="F505" s="21" t="s">
        <v>230</v>
      </c>
      <c r="G505" s="101" t="s">
        <v>229</v>
      </c>
      <c r="H505" s="41">
        <v>250</v>
      </c>
      <c r="I505" s="41">
        <v>250</v>
      </c>
      <c r="J505" s="41">
        <v>250</v>
      </c>
    </row>
    <row r="506" spans="1:10" s="37" customFormat="1" ht="38.25" x14ac:dyDescent="0.2">
      <c r="A506" s="27"/>
      <c r="B506" s="70"/>
      <c r="C506" s="16" t="s">
        <v>106</v>
      </c>
      <c r="D506" s="84" t="s">
        <v>95</v>
      </c>
      <c r="E506" s="127" t="s">
        <v>470</v>
      </c>
      <c r="F506" s="125"/>
      <c r="G506" s="101" t="s">
        <v>471</v>
      </c>
      <c r="H506" s="110">
        <f>H507</f>
        <v>150</v>
      </c>
      <c r="I506" s="110">
        <f t="shared" ref="I506:J506" si="214">I507</f>
        <v>150</v>
      </c>
      <c r="J506" s="110">
        <f t="shared" si="214"/>
        <v>0</v>
      </c>
    </row>
    <row r="507" spans="1:10" s="37" customFormat="1" ht="14.25" x14ac:dyDescent="0.2">
      <c r="A507" s="27"/>
      <c r="B507" s="70"/>
      <c r="C507" s="16" t="s">
        <v>106</v>
      </c>
      <c r="D507" s="84" t="s">
        <v>95</v>
      </c>
      <c r="E507" s="127" t="s">
        <v>470</v>
      </c>
      <c r="F507" s="21" t="s">
        <v>230</v>
      </c>
      <c r="G507" s="101" t="s">
        <v>229</v>
      </c>
      <c r="H507" s="110">
        <v>150</v>
      </c>
      <c r="I507" s="110">
        <v>150</v>
      </c>
      <c r="J507" s="110">
        <v>0</v>
      </c>
    </row>
    <row r="508" spans="1:10" s="37" customFormat="1" ht="28.5" customHeight="1" x14ac:dyDescent="0.2">
      <c r="A508" s="27"/>
      <c r="B508" s="70"/>
      <c r="C508" s="47" t="s">
        <v>106</v>
      </c>
      <c r="D508" s="47" t="s">
        <v>95</v>
      </c>
      <c r="E508" s="52" t="s">
        <v>473</v>
      </c>
      <c r="F508" s="84"/>
      <c r="G508" s="46" t="s">
        <v>472</v>
      </c>
      <c r="H508" s="123">
        <f>H509</f>
        <v>50</v>
      </c>
      <c r="I508" s="123">
        <f t="shared" ref="I508:J508" si="215">I509</f>
        <v>50</v>
      </c>
      <c r="J508" s="123">
        <f t="shared" si="215"/>
        <v>0</v>
      </c>
    </row>
    <row r="509" spans="1:10" s="37" customFormat="1" ht="25.5" x14ac:dyDescent="0.2">
      <c r="A509" s="27"/>
      <c r="B509" s="70"/>
      <c r="C509" s="16" t="s">
        <v>106</v>
      </c>
      <c r="D509" s="84" t="s">
        <v>95</v>
      </c>
      <c r="E509" s="21" t="s">
        <v>474</v>
      </c>
      <c r="F509" s="21"/>
      <c r="G509" s="100" t="s">
        <v>519</v>
      </c>
      <c r="H509" s="110">
        <f>H510</f>
        <v>50</v>
      </c>
      <c r="I509" s="110">
        <f t="shared" ref="I509:J509" si="216">I510</f>
        <v>50</v>
      </c>
      <c r="J509" s="110">
        <f t="shared" si="216"/>
        <v>0</v>
      </c>
    </row>
    <row r="510" spans="1:10" s="37" customFormat="1" ht="76.5" x14ac:dyDescent="0.2">
      <c r="A510" s="27"/>
      <c r="B510" s="70"/>
      <c r="C510" s="16" t="s">
        <v>106</v>
      </c>
      <c r="D510" s="84" t="s">
        <v>95</v>
      </c>
      <c r="E510" s="57" t="s">
        <v>632</v>
      </c>
      <c r="F510" s="16"/>
      <c r="G510" s="101" t="s">
        <v>476</v>
      </c>
      <c r="H510" s="41">
        <f>H511</f>
        <v>50</v>
      </c>
      <c r="I510" s="41">
        <f>I511</f>
        <v>50</v>
      </c>
      <c r="J510" s="41">
        <f>J511</f>
        <v>0</v>
      </c>
    </row>
    <row r="511" spans="1:10" s="37" customFormat="1" ht="14.25" x14ac:dyDescent="0.2">
      <c r="A511" s="27"/>
      <c r="B511" s="70"/>
      <c r="C511" s="16" t="s">
        <v>106</v>
      </c>
      <c r="D511" s="84" t="s">
        <v>95</v>
      </c>
      <c r="E511" s="57" t="s">
        <v>632</v>
      </c>
      <c r="F511" s="21" t="s">
        <v>230</v>
      </c>
      <c r="G511" s="101" t="s">
        <v>229</v>
      </c>
      <c r="H511" s="41">
        <v>50</v>
      </c>
      <c r="I511" s="41">
        <v>50</v>
      </c>
      <c r="J511" s="41">
        <v>0</v>
      </c>
    </row>
    <row r="512" spans="1:10" s="37" customFormat="1" ht="38.25" x14ac:dyDescent="0.2">
      <c r="A512" s="27"/>
      <c r="B512" s="70"/>
      <c r="C512" s="84" t="s">
        <v>106</v>
      </c>
      <c r="D512" s="84" t="s">
        <v>95</v>
      </c>
      <c r="E512" s="84" t="s">
        <v>26</v>
      </c>
      <c r="F512" s="84"/>
      <c r="G512" s="103" t="s">
        <v>40</v>
      </c>
      <c r="H512" s="41">
        <f>H513</f>
        <v>150</v>
      </c>
      <c r="I512" s="41">
        <f t="shared" ref="I512:J512" si="217">I513</f>
        <v>0</v>
      </c>
      <c r="J512" s="41">
        <f t="shared" si="217"/>
        <v>0</v>
      </c>
    </row>
    <row r="513" spans="1:10" s="37" customFormat="1" ht="51" x14ac:dyDescent="0.2">
      <c r="A513" s="27"/>
      <c r="B513" s="70"/>
      <c r="C513" s="16" t="s">
        <v>106</v>
      </c>
      <c r="D513" s="84" t="s">
        <v>95</v>
      </c>
      <c r="E513" s="84" t="s">
        <v>682</v>
      </c>
      <c r="F513" s="16"/>
      <c r="G513" s="54" t="s">
        <v>680</v>
      </c>
      <c r="H513" s="41">
        <f>SUM(H514:H514)</f>
        <v>150</v>
      </c>
      <c r="I513" s="41">
        <f>SUM(I514:I514)</f>
        <v>0</v>
      </c>
      <c r="J513" s="41">
        <f>SUM(J514:J514)</f>
        <v>0</v>
      </c>
    </row>
    <row r="514" spans="1:10" s="37" customFormat="1" ht="14.25" x14ac:dyDescent="0.2">
      <c r="A514" s="27"/>
      <c r="B514" s="70"/>
      <c r="C514" s="16" t="s">
        <v>106</v>
      </c>
      <c r="D514" s="84" t="s">
        <v>95</v>
      </c>
      <c r="E514" s="84" t="s">
        <v>682</v>
      </c>
      <c r="F514" s="21" t="s">
        <v>230</v>
      </c>
      <c r="G514" s="101" t="s">
        <v>229</v>
      </c>
      <c r="H514" s="39">
        <v>150</v>
      </c>
      <c r="I514" s="39">
        <v>0</v>
      </c>
      <c r="J514" s="39">
        <v>0</v>
      </c>
    </row>
    <row r="515" spans="1:10" s="36" customFormat="1" ht="38.25" x14ac:dyDescent="0.2">
      <c r="A515" s="27"/>
      <c r="B515" s="70"/>
      <c r="C515" s="35" t="s">
        <v>106</v>
      </c>
      <c r="D515" s="35" t="s">
        <v>97</v>
      </c>
      <c r="E515" s="35"/>
      <c r="F515" s="35"/>
      <c r="G515" s="46" t="s">
        <v>2</v>
      </c>
      <c r="H515" s="42">
        <f t="shared" ref="H515:J516" si="218">H516</f>
        <v>250</v>
      </c>
      <c r="I515" s="42">
        <f t="shared" si="218"/>
        <v>250</v>
      </c>
      <c r="J515" s="42">
        <f t="shared" si="218"/>
        <v>250</v>
      </c>
    </row>
    <row r="516" spans="1:10" s="36" customFormat="1" ht="76.5" x14ac:dyDescent="0.2">
      <c r="A516" s="27"/>
      <c r="B516" s="70"/>
      <c r="C516" s="16" t="s">
        <v>106</v>
      </c>
      <c r="D516" s="16" t="s">
        <v>97</v>
      </c>
      <c r="E516" s="21" t="s">
        <v>75</v>
      </c>
      <c r="F516" s="35"/>
      <c r="G516" s="64" t="s">
        <v>685</v>
      </c>
      <c r="H516" s="62">
        <f t="shared" si="218"/>
        <v>250</v>
      </c>
      <c r="I516" s="62">
        <f t="shared" si="218"/>
        <v>250</v>
      </c>
      <c r="J516" s="62">
        <f t="shared" si="218"/>
        <v>250</v>
      </c>
    </row>
    <row r="517" spans="1:10" s="36" customFormat="1" ht="28.5" customHeight="1" x14ac:dyDescent="0.2">
      <c r="A517" s="27"/>
      <c r="B517" s="70"/>
      <c r="C517" s="16" t="s">
        <v>106</v>
      </c>
      <c r="D517" s="16" t="s">
        <v>97</v>
      </c>
      <c r="E517" s="52" t="s">
        <v>473</v>
      </c>
      <c r="F517" s="35"/>
      <c r="G517" s="46" t="s">
        <v>472</v>
      </c>
      <c r="H517" s="58">
        <f>H519</f>
        <v>250</v>
      </c>
      <c r="I517" s="58">
        <f>I519</f>
        <v>250</v>
      </c>
      <c r="J517" s="58">
        <f>J519</f>
        <v>250</v>
      </c>
    </row>
    <row r="518" spans="1:10" s="36" customFormat="1" ht="38.25" x14ac:dyDescent="0.2">
      <c r="A518" s="27"/>
      <c r="B518" s="70"/>
      <c r="C518" s="16" t="s">
        <v>106</v>
      </c>
      <c r="D518" s="16" t="s">
        <v>97</v>
      </c>
      <c r="E518" s="21" t="s">
        <v>477</v>
      </c>
      <c r="F518" s="21"/>
      <c r="G518" s="100" t="s">
        <v>478</v>
      </c>
      <c r="H518" s="102">
        <f>H519</f>
        <v>250</v>
      </c>
      <c r="I518" s="102">
        <f t="shared" ref="I518:J518" si="219">I519</f>
        <v>250</v>
      </c>
      <c r="J518" s="102">
        <f t="shared" si="219"/>
        <v>250</v>
      </c>
    </row>
    <row r="519" spans="1:10" s="36" customFormat="1" ht="38.25" x14ac:dyDescent="0.2">
      <c r="A519" s="27"/>
      <c r="B519" s="70"/>
      <c r="C519" s="16" t="s">
        <v>106</v>
      </c>
      <c r="D519" s="16" t="s">
        <v>97</v>
      </c>
      <c r="E519" s="57" t="s">
        <v>633</v>
      </c>
      <c r="F519" s="16"/>
      <c r="G519" s="101" t="s">
        <v>46</v>
      </c>
      <c r="H519" s="41">
        <f>H520</f>
        <v>250</v>
      </c>
      <c r="I519" s="41">
        <f>I520</f>
        <v>250</v>
      </c>
      <c r="J519" s="41">
        <f>J520</f>
        <v>250</v>
      </c>
    </row>
    <row r="520" spans="1:10" x14ac:dyDescent="0.2">
      <c r="A520" s="1"/>
      <c r="B520" s="25"/>
      <c r="C520" s="16" t="s">
        <v>106</v>
      </c>
      <c r="D520" s="16" t="s">
        <v>97</v>
      </c>
      <c r="E520" s="57" t="s">
        <v>633</v>
      </c>
      <c r="F520" s="21" t="s">
        <v>230</v>
      </c>
      <c r="G520" s="101" t="s">
        <v>229</v>
      </c>
      <c r="H520" s="97">
        <v>250</v>
      </c>
      <c r="I520" s="97">
        <v>250</v>
      </c>
      <c r="J520" s="97">
        <v>250</v>
      </c>
    </row>
    <row r="521" spans="1:10" s="37" customFormat="1" ht="14.25" x14ac:dyDescent="0.2">
      <c r="A521" s="27"/>
      <c r="B521" s="70"/>
      <c r="C521" s="35" t="s">
        <v>106</v>
      </c>
      <c r="D521" s="35" t="s">
        <v>101</v>
      </c>
      <c r="E521" s="35"/>
      <c r="F521" s="35"/>
      <c r="G521" s="45" t="s">
        <v>111</v>
      </c>
      <c r="H521" s="42">
        <f t="shared" ref="H521:J521" si="220">H522</f>
        <v>12493.300000000001</v>
      </c>
      <c r="I521" s="42">
        <f t="shared" si="220"/>
        <v>12493.300000000001</v>
      </c>
      <c r="J521" s="42">
        <f t="shared" si="220"/>
        <v>12493.300000000001</v>
      </c>
    </row>
    <row r="522" spans="1:10" s="37" customFormat="1" ht="76.5" x14ac:dyDescent="0.2">
      <c r="A522" s="27"/>
      <c r="B522" s="70"/>
      <c r="C522" s="16" t="s">
        <v>106</v>
      </c>
      <c r="D522" s="16" t="s">
        <v>101</v>
      </c>
      <c r="E522" s="21" t="s">
        <v>75</v>
      </c>
      <c r="F522" s="35"/>
      <c r="G522" s="64" t="s">
        <v>685</v>
      </c>
      <c r="H522" s="62">
        <f>H523+H533+H551</f>
        <v>12493.300000000001</v>
      </c>
      <c r="I522" s="62">
        <f t="shared" ref="I522:J522" si="221">I523+I533+I551</f>
        <v>12493.300000000001</v>
      </c>
      <c r="J522" s="62">
        <f t="shared" si="221"/>
        <v>12493.300000000001</v>
      </c>
    </row>
    <row r="523" spans="1:10" s="37" customFormat="1" ht="40.5" customHeight="1" x14ac:dyDescent="0.2">
      <c r="A523" s="27"/>
      <c r="B523" s="70"/>
      <c r="C523" s="16" t="s">
        <v>106</v>
      </c>
      <c r="D523" s="16" t="s">
        <v>101</v>
      </c>
      <c r="E523" s="52" t="s">
        <v>77</v>
      </c>
      <c r="F523" s="21"/>
      <c r="G523" s="46" t="s">
        <v>639</v>
      </c>
      <c r="H523" s="58">
        <f>H524</f>
        <v>3725.4</v>
      </c>
      <c r="I523" s="58">
        <f t="shared" ref="I523:J523" si="222">I524</f>
        <v>3725.4</v>
      </c>
      <c r="J523" s="58">
        <f t="shared" si="222"/>
        <v>3725.4</v>
      </c>
    </row>
    <row r="524" spans="1:10" s="37" customFormat="1" ht="51" x14ac:dyDescent="0.2">
      <c r="A524" s="27"/>
      <c r="B524" s="70"/>
      <c r="C524" s="16" t="s">
        <v>106</v>
      </c>
      <c r="D524" s="16" t="s">
        <v>101</v>
      </c>
      <c r="E524" s="21" t="s">
        <v>450</v>
      </c>
      <c r="F524" s="21"/>
      <c r="G524" s="100" t="s">
        <v>451</v>
      </c>
      <c r="H524" s="97">
        <f>H525+H527+H530</f>
        <v>3725.4</v>
      </c>
      <c r="I524" s="97">
        <f t="shared" ref="I524:J524" si="223">I525+I527+I530</f>
        <v>3725.4</v>
      </c>
      <c r="J524" s="97">
        <f t="shared" si="223"/>
        <v>3725.4</v>
      </c>
    </row>
    <row r="525" spans="1:10" s="37" customFormat="1" ht="14.25" x14ac:dyDescent="0.2">
      <c r="A525" s="27"/>
      <c r="B525" s="70"/>
      <c r="C525" s="16" t="s">
        <v>106</v>
      </c>
      <c r="D525" s="16" t="s">
        <v>101</v>
      </c>
      <c r="E525" s="211" t="s">
        <v>453</v>
      </c>
      <c r="F525" s="21"/>
      <c r="G525" s="101" t="s">
        <v>47</v>
      </c>
      <c r="H525" s="41">
        <f>H526</f>
        <v>1200.2</v>
      </c>
      <c r="I525" s="41">
        <f>I526</f>
        <v>1200.2</v>
      </c>
      <c r="J525" s="41">
        <f>J526</f>
        <v>1200.2</v>
      </c>
    </row>
    <row r="526" spans="1:10" s="37" customFormat="1" ht="14.25" x14ac:dyDescent="0.2">
      <c r="A526" s="27"/>
      <c r="B526" s="70"/>
      <c r="C526" s="16" t="s">
        <v>106</v>
      </c>
      <c r="D526" s="16" t="s">
        <v>101</v>
      </c>
      <c r="E526" s="211" t="s">
        <v>453</v>
      </c>
      <c r="F526" s="21" t="s">
        <v>230</v>
      </c>
      <c r="G526" s="101" t="s">
        <v>229</v>
      </c>
      <c r="H526" s="41">
        <v>1200.2</v>
      </c>
      <c r="I526" s="41">
        <v>1200.2</v>
      </c>
      <c r="J526" s="41">
        <v>1200.2</v>
      </c>
    </row>
    <row r="527" spans="1:10" s="37" customFormat="1" ht="38.25" x14ac:dyDescent="0.2">
      <c r="A527" s="27"/>
      <c r="B527" s="70"/>
      <c r="C527" s="16" t="s">
        <v>106</v>
      </c>
      <c r="D527" s="16" t="s">
        <v>101</v>
      </c>
      <c r="E527" s="211" t="s">
        <v>455</v>
      </c>
      <c r="F527" s="21"/>
      <c r="G527" s="101" t="s">
        <v>454</v>
      </c>
      <c r="H527" s="41">
        <f>SUM(H528:H529)</f>
        <v>2341.8000000000002</v>
      </c>
      <c r="I527" s="41">
        <f>SUM(I528:I529)</f>
        <v>2341.8000000000002</v>
      </c>
      <c r="J527" s="41">
        <f>SUM(J528:J529)</f>
        <v>2341.8000000000002</v>
      </c>
    </row>
    <row r="528" spans="1:10" s="37" customFormat="1" ht="14.25" x14ac:dyDescent="0.2">
      <c r="A528" s="27"/>
      <c r="B528" s="70"/>
      <c r="C528" s="16" t="s">
        <v>106</v>
      </c>
      <c r="D528" s="16" t="s">
        <v>101</v>
      </c>
      <c r="E528" s="211" t="s">
        <v>455</v>
      </c>
      <c r="F528" s="21" t="s">
        <v>230</v>
      </c>
      <c r="G528" s="101" t="s">
        <v>229</v>
      </c>
      <c r="H528" s="179">
        <v>2141.8000000000002</v>
      </c>
      <c r="I528" s="179">
        <v>2141.8000000000002</v>
      </c>
      <c r="J528" s="179">
        <v>2141.8000000000002</v>
      </c>
    </row>
    <row r="529" spans="1:10" s="37" customFormat="1" ht="63.75" x14ac:dyDescent="0.2">
      <c r="A529" s="27"/>
      <c r="B529" s="70"/>
      <c r="C529" s="16" t="s">
        <v>106</v>
      </c>
      <c r="D529" s="16" t="s">
        <v>101</v>
      </c>
      <c r="E529" s="211" t="s">
        <v>455</v>
      </c>
      <c r="F529" s="16" t="s">
        <v>13</v>
      </c>
      <c r="G529" s="101" t="s">
        <v>381</v>
      </c>
      <c r="H529" s="41">
        <v>200</v>
      </c>
      <c r="I529" s="41">
        <v>200</v>
      </c>
      <c r="J529" s="41">
        <v>200</v>
      </c>
    </row>
    <row r="530" spans="1:10" s="37" customFormat="1" ht="38.25" x14ac:dyDescent="0.2">
      <c r="A530" s="27"/>
      <c r="B530" s="70"/>
      <c r="C530" s="16" t="s">
        <v>106</v>
      </c>
      <c r="D530" s="16" t="s">
        <v>101</v>
      </c>
      <c r="E530" s="57" t="s">
        <v>635</v>
      </c>
      <c r="F530" s="21"/>
      <c r="G530" s="101" t="s">
        <v>136</v>
      </c>
      <c r="H530" s="41">
        <f>SUM(H531:H532)</f>
        <v>183.4</v>
      </c>
      <c r="I530" s="41">
        <f>SUM(I531:I532)</f>
        <v>183.4</v>
      </c>
      <c r="J530" s="41">
        <f>SUM(J531:J532)</f>
        <v>183.4</v>
      </c>
    </row>
    <row r="531" spans="1:10" s="37" customFormat="1" ht="25.5" x14ac:dyDescent="0.2">
      <c r="A531" s="27"/>
      <c r="B531" s="70"/>
      <c r="C531" s="16" t="s">
        <v>106</v>
      </c>
      <c r="D531" s="16" t="s">
        <v>101</v>
      </c>
      <c r="E531" s="57" t="s">
        <v>635</v>
      </c>
      <c r="F531" s="84" t="s">
        <v>66</v>
      </c>
      <c r="G531" s="55" t="s">
        <v>132</v>
      </c>
      <c r="H531" s="41">
        <v>88.5</v>
      </c>
      <c r="I531" s="41">
        <v>88.5</v>
      </c>
      <c r="J531" s="41">
        <v>88.5</v>
      </c>
    </row>
    <row r="532" spans="1:10" s="37" customFormat="1" ht="38.25" x14ac:dyDescent="0.2">
      <c r="A532" s="27"/>
      <c r="B532" s="70"/>
      <c r="C532" s="16" t="s">
        <v>106</v>
      </c>
      <c r="D532" s="16" t="s">
        <v>101</v>
      </c>
      <c r="E532" s="57" t="s">
        <v>635</v>
      </c>
      <c r="F532" s="84" t="s">
        <v>216</v>
      </c>
      <c r="G532" s="101" t="s">
        <v>217</v>
      </c>
      <c r="H532" s="41">
        <v>94.9</v>
      </c>
      <c r="I532" s="41">
        <v>94.9</v>
      </c>
      <c r="J532" s="41">
        <v>94.9</v>
      </c>
    </row>
    <row r="533" spans="1:10" s="37" customFormat="1" ht="28.5" customHeight="1" x14ac:dyDescent="0.2">
      <c r="A533" s="27"/>
      <c r="B533" s="70"/>
      <c r="C533" s="16" t="s">
        <v>106</v>
      </c>
      <c r="D533" s="16" t="s">
        <v>101</v>
      </c>
      <c r="E533" s="52" t="s">
        <v>473</v>
      </c>
      <c r="F533" s="84"/>
      <c r="G533" s="46" t="s">
        <v>472</v>
      </c>
      <c r="H533" s="110">
        <f>H534+H539+H542</f>
        <v>1196.2</v>
      </c>
      <c r="I533" s="110">
        <f>I534+I539+I542</f>
        <v>1196.2</v>
      </c>
      <c r="J533" s="110">
        <f>J534+J539+J542</f>
        <v>1196.2</v>
      </c>
    </row>
    <row r="534" spans="1:10" s="37" customFormat="1" ht="25.5" x14ac:dyDescent="0.2">
      <c r="A534" s="27"/>
      <c r="B534" s="70"/>
      <c r="C534" s="16" t="s">
        <v>106</v>
      </c>
      <c r="D534" s="16" t="s">
        <v>101</v>
      </c>
      <c r="E534" s="21" t="s">
        <v>474</v>
      </c>
      <c r="F534" s="21"/>
      <c r="G534" s="100" t="s">
        <v>519</v>
      </c>
      <c r="H534" s="110">
        <f>H535+H537</f>
        <v>258.20000000000005</v>
      </c>
      <c r="I534" s="110">
        <f t="shared" ref="I534:J534" si="224">I535+I537</f>
        <v>258.20000000000005</v>
      </c>
      <c r="J534" s="110">
        <f t="shared" si="224"/>
        <v>258.20000000000005</v>
      </c>
    </row>
    <row r="535" spans="1:10" s="37" customFormat="1" ht="40.5" customHeight="1" x14ac:dyDescent="0.2">
      <c r="A535" s="27"/>
      <c r="B535" s="70"/>
      <c r="C535" s="16" t="s">
        <v>106</v>
      </c>
      <c r="D535" s="16" t="s">
        <v>101</v>
      </c>
      <c r="E535" s="21" t="s">
        <v>636</v>
      </c>
      <c r="F535" s="16"/>
      <c r="G535" s="100" t="s">
        <v>475</v>
      </c>
      <c r="H535" s="102">
        <f>H536</f>
        <v>134.30000000000001</v>
      </c>
      <c r="I535" s="102">
        <f>I536</f>
        <v>134.30000000000001</v>
      </c>
      <c r="J535" s="102">
        <f>J536</f>
        <v>134.30000000000001</v>
      </c>
    </row>
    <row r="536" spans="1:10" s="37" customFormat="1" ht="14.25" x14ac:dyDescent="0.2">
      <c r="A536" s="27"/>
      <c r="B536" s="70"/>
      <c r="C536" s="16" t="s">
        <v>106</v>
      </c>
      <c r="D536" s="16" t="s">
        <v>101</v>
      </c>
      <c r="E536" s="21" t="s">
        <v>636</v>
      </c>
      <c r="F536" s="84" t="s">
        <v>371</v>
      </c>
      <c r="G536" s="101" t="s">
        <v>372</v>
      </c>
      <c r="H536" s="41">
        <v>134.30000000000001</v>
      </c>
      <c r="I536" s="41">
        <v>134.30000000000001</v>
      </c>
      <c r="J536" s="41">
        <v>134.30000000000001</v>
      </c>
    </row>
    <row r="537" spans="1:10" s="37" customFormat="1" ht="38.25" x14ac:dyDescent="0.2">
      <c r="A537" s="27"/>
      <c r="B537" s="70"/>
      <c r="C537" s="16" t="s">
        <v>106</v>
      </c>
      <c r="D537" s="16" t="s">
        <v>101</v>
      </c>
      <c r="E537" s="57" t="s">
        <v>637</v>
      </c>
      <c r="F537" s="16"/>
      <c r="G537" s="101" t="s">
        <v>51</v>
      </c>
      <c r="H537" s="41">
        <f>H538</f>
        <v>123.9</v>
      </c>
      <c r="I537" s="41">
        <f>I538</f>
        <v>123.9</v>
      </c>
      <c r="J537" s="41">
        <f>J538</f>
        <v>123.9</v>
      </c>
    </row>
    <row r="538" spans="1:10" s="37" customFormat="1" ht="38.25" x14ac:dyDescent="0.2">
      <c r="A538" s="27"/>
      <c r="B538" s="70"/>
      <c r="C538" s="16" t="s">
        <v>106</v>
      </c>
      <c r="D538" s="16" t="s">
        <v>101</v>
      </c>
      <c r="E538" s="57" t="s">
        <v>637</v>
      </c>
      <c r="F538" s="84" t="s">
        <v>216</v>
      </c>
      <c r="G538" s="101" t="s">
        <v>217</v>
      </c>
      <c r="H538" s="41">
        <v>123.9</v>
      </c>
      <c r="I538" s="41">
        <v>123.9</v>
      </c>
      <c r="J538" s="41">
        <v>123.9</v>
      </c>
    </row>
    <row r="539" spans="1:10" s="37" customFormat="1" ht="38.25" x14ac:dyDescent="0.2">
      <c r="A539" s="27"/>
      <c r="B539" s="70"/>
      <c r="C539" s="16" t="s">
        <v>106</v>
      </c>
      <c r="D539" s="16" t="s">
        <v>101</v>
      </c>
      <c r="E539" s="21" t="s">
        <v>477</v>
      </c>
      <c r="F539" s="21"/>
      <c r="G539" s="100" t="s">
        <v>478</v>
      </c>
      <c r="H539" s="102">
        <f>H540</f>
        <v>71.099999999999994</v>
      </c>
      <c r="I539" s="102">
        <f t="shared" ref="I539:J539" si="225">I540</f>
        <v>71.099999999999994</v>
      </c>
      <c r="J539" s="102">
        <f t="shared" si="225"/>
        <v>71.099999999999994</v>
      </c>
    </row>
    <row r="540" spans="1:10" s="37" customFormat="1" ht="38.25" x14ac:dyDescent="0.2">
      <c r="A540" s="27"/>
      <c r="B540" s="70"/>
      <c r="C540" s="16" t="s">
        <v>106</v>
      </c>
      <c r="D540" s="16" t="s">
        <v>101</v>
      </c>
      <c r="E540" s="57" t="s">
        <v>634</v>
      </c>
      <c r="F540" s="16"/>
      <c r="G540" s="54" t="s">
        <v>574</v>
      </c>
      <c r="H540" s="97">
        <f>H541</f>
        <v>71.099999999999994</v>
      </c>
      <c r="I540" s="97">
        <f>I541</f>
        <v>71.099999999999994</v>
      </c>
      <c r="J540" s="97">
        <f>J541</f>
        <v>71.099999999999994</v>
      </c>
    </row>
    <row r="541" spans="1:10" s="37" customFormat="1" ht="14.25" x14ac:dyDescent="0.2">
      <c r="A541" s="27"/>
      <c r="B541" s="70"/>
      <c r="C541" s="16" t="s">
        <v>106</v>
      </c>
      <c r="D541" s="16" t="s">
        <v>101</v>
      </c>
      <c r="E541" s="57" t="s">
        <v>634</v>
      </c>
      <c r="F541" s="21" t="s">
        <v>230</v>
      </c>
      <c r="G541" s="101" t="s">
        <v>229</v>
      </c>
      <c r="H541" s="97">
        <v>71.099999999999994</v>
      </c>
      <c r="I541" s="97">
        <v>71.099999999999994</v>
      </c>
      <c r="J541" s="97">
        <v>71.099999999999994</v>
      </c>
    </row>
    <row r="542" spans="1:10" s="37" customFormat="1" ht="38.25" x14ac:dyDescent="0.2">
      <c r="A542" s="27"/>
      <c r="B542" s="70"/>
      <c r="C542" s="16" t="s">
        <v>106</v>
      </c>
      <c r="D542" s="16" t="s">
        <v>101</v>
      </c>
      <c r="E542" s="21" t="s">
        <v>479</v>
      </c>
      <c r="F542" s="21"/>
      <c r="G542" s="100" t="s">
        <v>480</v>
      </c>
      <c r="H542" s="41">
        <f>H543+H545+H547+H549</f>
        <v>866.9</v>
      </c>
      <c r="I542" s="41">
        <f>I543+I545+I547+I549</f>
        <v>866.9</v>
      </c>
      <c r="J542" s="41">
        <f>J543+J545+J547+J549</f>
        <v>866.9</v>
      </c>
    </row>
    <row r="543" spans="1:10" s="37" customFormat="1" ht="63.75" x14ac:dyDescent="0.2">
      <c r="A543" s="27"/>
      <c r="B543" s="70"/>
      <c r="C543" s="16" t="s">
        <v>106</v>
      </c>
      <c r="D543" s="16" t="s">
        <v>101</v>
      </c>
      <c r="E543" s="81">
        <v>140323020</v>
      </c>
      <c r="F543" s="83"/>
      <c r="G543" s="101" t="s">
        <v>135</v>
      </c>
      <c r="H543" s="41">
        <f>H544</f>
        <v>252.5</v>
      </c>
      <c r="I543" s="41">
        <f>I544</f>
        <v>252.5</v>
      </c>
      <c r="J543" s="41">
        <f>J544</f>
        <v>252.5</v>
      </c>
    </row>
    <row r="544" spans="1:10" s="37" customFormat="1" ht="38.25" x14ac:dyDescent="0.2">
      <c r="A544" s="27"/>
      <c r="B544" s="70"/>
      <c r="C544" s="16" t="s">
        <v>106</v>
      </c>
      <c r="D544" s="16" t="s">
        <v>101</v>
      </c>
      <c r="E544" s="81">
        <v>140323020</v>
      </c>
      <c r="F544" s="84" t="s">
        <v>216</v>
      </c>
      <c r="G544" s="101" t="s">
        <v>217</v>
      </c>
      <c r="H544" s="41">
        <f>112+140.5</f>
        <v>252.5</v>
      </c>
      <c r="I544" s="41">
        <f t="shared" ref="I544:J544" si="226">112+140.5</f>
        <v>252.5</v>
      </c>
      <c r="J544" s="41">
        <f t="shared" si="226"/>
        <v>252.5</v>
      </c>
    </row>
    <row r="545" spans="1:10" s="37" customFormat="1" ht="80.25" customHeight="1" x14ac:dyDescent="0.2">
      <c r="A545" s="27"/>
      <c r="B545" s="70"/>
      <c r="C545" s="16" t="s">
        <v>106</v>
      </c>
      <c r="D545" s="16" t="s">
        <v>101</v>
      </c>
      <c r="E545" s="81">
        <v>140323025</v>
      </c>
      <c r="F545" s="83"/>
      <c r="G545" s="101" t="s">
        <v>481</v>
      </c>
      <c r="H545" s="41">
        <f>H546</f>
        <v>322.3</v>
      </c>
      <c r="I545" s="41">
        <f>I546</f>
        <v>322.3</v>
      </c>
      <c r="J545" s="41">
        <f>J546</f>
        <v>322.3</v>
      </c>
    </row>
    <row r="546" spans="1:10" s="37" customFormat="1" ht="38.25" x14ac:dyDescent="0.2">
      <c r="A546" s="27"/>
      <c r="B546" s="70"/>
      <c r="C546" s="16" t="s">
        <v>106</v>
      </c>
      <c r="D546" s="16" t="s">
        <v>101</v>
      </c>
      <c r="E546" s="81">
        <v>140323025</v>
      </c>
      <c r="F546" s="84" t="s">
        <v>216</v>
      </c>
      <c r="G546" s="101" t="s">
        <v>217</v>
      </c>
      <c r="H546" s="41">
        <v>322.3</v>
      </c>
      <c r="I546" s="41">
        <v>322.3</v>
      </c>
      <c r="J546" s="41">
        <v>322.3</v>
      </c>
    </row>
    <row r="547" spans="1:10" s="37" customFormat="1" ht="53.25" customHeight="1" x14ac:dyDescent="0.2">
      <c r="A547" s="27"/>
      <c r="B547" s="70"/>
      <c r="C547" s="16" t="s">
        <v>106</v>
      </c>
      <c r="D547" s="16" t="s">
        <v>101</v>
      </c>
      <c r="E547" s="81" t="s">
        <v>482</v>
      </c>
      <c r="F547" s="84"/>
      <c r="G547" s="101" t="s">
        <v>483</v>
      </c>
      <c r="H547" s="41">
        <f>H548</f>
        <v>90</v>
      </c>
      <c r="I547" s="41">
        <f>I548</f>
        <v>90</v>
      </c>
      <c r="J547" s="41">
        <f>J548</f>
        <v>90</v>
      </c>
    </row>
    <row r="548" spans="1:10" s="37" customFormat="1" ht="38.25" x14ac:dyDescent="0.2">
      <c r="A548" s="27"/>
      <c r="B548" s="70"/>
      <c r="C548" s="16" t="s">
        <v>106</v>
      </c>
      <c r="D548" s="16" t="s">
        <v>101</v>
      </c>
      <c r="E548" s="81" t="s">
        <v>482</v>
      </c>
      <c r="F548" s="84" t="s">
        <v>216</v>
      </c>
      <c r="G548" s="101" t="s">
        <v>217</v>
      </c>
      <c r="H548" s="41">
        <v>90</v>
      </c>
      <c r="I548" s="41">
        <v>90</v>
      </c>
      <c r="J548" s="41">
        <v>90</v>
      </c>
    </row>
    <row r="549" spans="1:10" s="37" customFormat="1" ht="38.25" x14ac:dyDescent="0.2">
      <c r="A549" s="27"/>
      <c r="B549" s="70"/>
      <c r="C549" s="16" t="s">
        <v>106</v>
      </c>
      <c r="D549" s="16" t="s">
        <v>101</v>
      </c>
      <c r="E549" s="81">
        <v>140311080</v>
      </c>
      <c r="F549" s="84"/>
      <c r="G549" s="101" t="s">
        <v>484</v>
      </c>
      <c r="H549" s="41">
        <f>H550</f>
        <v>202.1</v>
      </c>
      <c r="I549" s="41">
        <f>I550</f>
        <v>202.1</v>
      </c>
      <c r="J549" s="41">
        <f>J550</f>
        <v>202.1</v>
      </c>
    </row>
    <row r="550" spans="1:10" s="37" customFormat="1" ht="38.25" x14ac:dyDescent="0.2">
      <c r="A550" s="27"/>
      <c r="B550" s="70"/>
      <c r="C550" s="16" t="s">
        <v>106</v>
      </c>
      <c r="D550" s="16" t="s">
        <v>101</v>
      </c>
      <c r="E550" s="81">
        <v>140311080</v>
      </c>
      <c r="F550" s="84" t="s">
        <v>216</v>
      </c>
      <c r="G550" s="101" t="s">
        <v>217</v>
      </c>
      <c r="H550" s="179">
        <v>202.1</v>
      </c>
      <c r="I550" s="179">
        <v>202.1</v>
      </c>
      <c r="J550" s="179">
        <v>202.1</v>
      </c>
    </row>
    <row r="551" spans="1:10" s="37" customFormat="1" ht="14.25" x14ac:dyDescent="0.2">
      <c r="A551" s="27"/>
      <c r="B551" s="70"/>
      <c r="C551" s="16" t="s">
        <v>106</v>
      </c>
      <c r="D551" s="16" t="s">
        <v>101</v>
      </c>
      <c r="E551" s="52" t="s">
        <v>78</v>
      </c>
      <c r="F551" s="16"/>
      <c r="G551" s="66" t="s">
        <v>48</v>
      </c>
      <c r="H551" s="41">
        <f>H552</f>
        <v>7571.7000000000007</v>
      </c>
      <c r="I551" s="41">
        <f>I552</f>
        <v>7571.7000000000007</v>
      </c>
      <c r="J551" s="41">
        <f>J552</f>
        <v>7571.7000000000007</v>
      </c>
    </row>
    <row r="552" spans="1:10" s="37" customFormat="1" ht="63.75" x14ac:dyDescent="0.2">
      <c r="A552" s="27"/>
      <c r="B552" s="70"/>
      <c r="C552" s="16" t="s">
        <v>106</v>
      </c>
      <c r="D552" s="16" t="s">
        <v>101</v>
      </c>
      <c r="E552" s="81">
        <v>190022200</v>
      </c>
      <c r="F552" s="84"/>
      <c r="G552" s="101" t="s">
        <v>485</v>
      </c>
      <c r="H552" s="41">
        <f>SUM(H553:H554)</f>
        <v>7571.7000000000007</v>
      </c>
      <c r="I552" s="41">
        <f>SUM(I553:I554)</f>
        <v>7571.7000000000007</v>
      </c>
      <c r="J552" s="41">
        <f>SUM(J553:J554)</f>
        <v>7571.7000000000007</v>
      </c>
    </row>
    <row r="553" spans="1:10" s="37" customFormat="1" ht="38.25" x14ac:dyDescent="0.2">
      <c r="A553" s="27"/>
      <c r="B553" s="70"/>
      <c r="C553" s="16" t="s">
        <v>106</v>
      </c>
      <c r="D553" s="16" t="s">
        <v>101</v>
      </c>
      <c r="E553" s="81">
        <v>190022200</v>
      </c>
      <c r="F553" s="16" t="s">
        <v>64</v>
      </c>
      <c r="G553" s="55" t="s">
        <v>65</v>
      </c>
      <c r="H553" s="41">
        <f>4887.2+592.5+1638.9</f>
        <v>7118.6</v>
      </c>
      <c r="I553" s="41">
        <f t="shared" ref="I553:J553" si="227">4887.2+592.5+1638.9</f>
        <v>7118.6</v>
      </c>
      <c r="J553" s="41">
        <f t="shared" si="227"/>
        <v>7118.6</v>
      </c>
    </row>
    <row r="554" spans="1:10" s="37" customFormat="1" ht="38.25" x14ac:dyDescent="0.2">
      <c r="A554" s="27"/>
      <c r="B554" s="70"/>
      <c r="C554" s="16" t="s">
        <v>106</v>
      </c>
      <c r="D554" s="16" t="s">
        <v>101</v>
      </c>
      <c r="E554" s="81">
        <v>190022200</v>
      </c>
      <c r="F554" s="84" t="s">
        <v>216</v>
      </c>
      <c r="G554" s="101" t="s">
        <v>217</v>
      </c>
      <c r="H554" s="41">
        <f>453.1</f>
        <v>453.1</v>
      </c>
      <c r="I554" s="41">
        <f t="shared" ref="I554:J554" si="228">453.1</f>
        <v>453.1</v>
      </c>
      <c r="J554" s="41">
        <f t="shared" si="228"/>
        <v>453.1</v>
      </c>
    </row>
    <row r="555" spans="1:10" ht="15.75" x14ac:dyDescent="0.25">
      <c r="A555" s="3"/>
      <c r="B555" s="94"/>
      <c r="C555" s="4" t="s">
        <v>112</v>
      </c>
      <c r="D555" s="3"/>
      <c r="E555" s="3"/>
      <c r="F555" s="3"/>
      <c r="G555" s="49" t="s">
        <v>113</v>
      </c>
      <c r="H555" s="95">
        <f t="shared" ref="H555:I555" si="229">H556+H562</f>
        <v>14220.1</v>
      </c>
      <c r="I555" s="95">
        <f t="shared" si="229"/>
        <v>14220.1</v>
      </c>
      <c r="J555" s="95">
        <f t="shared" ref="J555" si="230">J556+J562</f>
        <v>14220.1</v>
      </c>
    </row>
    <row r="556" spans="1:10" ht="15.75" x14ac:dyDescent="0.25">
      <c r="A556" s="3"/>
      <c r="B556" s="94"/>
      <c r="C556" s="35" t="s">
        <v>112</v>
      </c>
      <c r="D556" s="35" t="s">
        <v>95</v>
      </c>
      <c r="E556" s="35"/>
      <c r="F556" s="35"/>
      <c r="G556" s="45" t="s">
        <v>118</v>
      </c>
      <c r="H556" s="96">
        <f t="shared" ref="H556:J558" si="231">H557</f>
        <v>1152</v>
      </c>
      <c r="I556" s="96">
        <f t="shared" si="231"/>
        <v>1152</v>
      </c>
      <c r="J556" s="96">
        <f t="shared" si="231"/>
        <v>1152</v>
      </c>
    </row>
    <row r="557" spans="1:10" ht="77.25" x14ac:dyDescent="0.25">
      <c r="A557" s="3"/>
      <c r="B557" s="94"/>
      <c r="C557" s="83" t="s">
        <v>112</v>
      </c>
      <c r="D557" s="83" t="s">
        <v>95</v>
      </c>
      <c r="E557" s="21" t="s">
        <v>75</v>
      </c>
      <c r="F557" s="35"/>
      <c r="G557" s="64" t="s">
        <v>685</v>
      </c>
      <c r="H557" s="99">
        <f t="shared" si="231"/>
        <v>1152</v>
      </c>
      <c r="I557" s="99">
        <f t="shared" si="231"/>
        <v>1152</v>
      </c>
      <c r="J557" s="99">
        <f t="shared" si="231"/>
        <v>1152</v>
      </c>
    </row>
    <row r="558" spans="1:10" ht="27.75" customHeight="1" x14ac:dyDescent="0.25">
      <c r="A558" s="3"/>
      <c r="B558" s="94"/>
      <c r="C558" s="47" t="s">
        <v>112</v>
      </c>
      <c r="D558" s="47" t="s">
        <v>95</v>
      </c>
      <c r="E558" s="52" t="s">
        <v>473</v>
      </c>
      <c r="F558" s="84"/>
      <c r="G558" s="46" t="s">
        <v>472</v>
      </c>
      <c r="H558" s="110">
        <f>H559</f>
        <v>1152</v>
      </c>
      <c r="I558" s="110">
        <f t="shared" si="231"/>
        <v>1152</v>
      </c>
      <c r="J558" s="110">
        <f t="shared" si="231"/>
        <v>1152</v>
      </c>
    </row>
    <row r="559" spans="1:10" ht="26.25" x14ac:dyDescent="0.25">
      <c r="A559" s="3"/>
      <c r="B559" s="94"/>
      <c r="C559" s="16" t="s">
        <v>112</v>
      </c>
      <c r="D559" s="16" t="s">
        <v>95</v>
      </c>
      <c r="E559" s="21" t="s">
        <v>474</v>
      </c>
      <c r="F559" s="21"/>
      <c r="G559" s="100" t="s">
        <v>519</v>
      </c>
      <c r="H559" s="110">
        <f>H560</f>
        <v>1152</v>
      </c>
      <c r="I559" s="110">
        <f t="shared" ref="I559:J559" si="232">I560</f>
        <v>1152</v>
      </c>
      <c r="J559" s="110">
        <f t="shared" si="232"/>
        <v>1152</v>
      </c>
    </row>
    <row r="560" spans="1:10" ht="102" x14ac:dyDescent="0.25">
      <c r="A560" s="3"/>
      <c r="B560" s="94"/>
      <c r="C560" s="16" t="s">
        <v>112</v>
      </c>
      <c r="D560" s="16" t="s">
        <v>95</v>
      </c>
      <c r="E560" s="81">
        <v>140210560</v>
      </c>
      <c r="F560" s="84"/>
      <c r="G560" s="101" t="s">
        <v>185</v>
      </c>
      <c r="H560" s="41">
        <f>H561</f>
        <v>1152</v>
      </c>
      <c r="I560" s="41">
        <f>I561</f>
        <v>1152</v>
      </c>
      <c r="J560" s="41">
        <f>J561</f>
        <v>1152</v>
      </c>
    </row>
    <row r="561" spans="1:10" ht="25.5" x14ac:dyDescent="0.25">
      <c r="A561" s="3"/>
      <c r="B561" s="94"/>
      <c r="C561" s="16" t="s">
        <v>112</v>
      </c>
      <c r="D561" s="16" t="s">
        <v>95</v>
      </c>
      <c r="E561" s="81">
        <v>140210560</v>
      </c>
      <c r="F561" s="83" t="s">
        <v>287</v>
      </c>
      <c r="G561" s="101" t="s">
        <v>288</v>
      </c>
      <c r="H561" s="179">
        <v>1152</v>
      </c>
      <c r="I561" s="179">
        <v>1152</v>
      </c>
      <c r="J561" s="179">
        <v>1152</v>
      </c>
    </row>
    <row r="562" spans="1:10" ht="14.25" x14ac:dyDescent="0.2">
      <c r="A562" s="1"/>
      <c r="B562" s="25"/>
      <c r="C562" s="35" t="s">
        <v>112</v>
      </c>
      <c r="D562" s="35" t="s">
        <v>96</v>
      </c>
      <c r="E562" s="35"/>
      <c r="F562" s="38"/>
      <c r="G562" s="50" t="s">
        <v>14</v>
      </c>
      <c r="H562" s="42">
        <f t="shared" ref="H562:J565" si="233">H563</f>
        <v>13068.1</v>
      </c>
      <c r="I562" s="42">
        <f t="shared" si="233"/>
        <v>13068.1</v>
      </c>
      <c r="J562" s="42">
        <f t="shared" si="233"/>
        <v>13068.1</v>
      </c>
    </row>
    <row r="563" spans="1:10" ht="76.5" x14ac:dyDescent="0.2">
      <c r="A563" s="1"/>
      <c r="B563" s="25"/>
      <c r="C563" s="16" t="s">
        <v>112</v>
      </c>
      <c r="D563" s="16" t="s">
        <v>96</v>
      </c>
      <c r="E563" s="21" t="s">
        <v>75</v>
      </c>
      <c r="F563" s="35"/>
      <c r="G563" s="64" t="s">
        <v>685</v>
      </c>
      <c r="H563" s="99">
        <f t="shared" si="233"/>
        <v>13068.1</v>
      </c>
      <c r="I563" s="99">
        <f t="shared" si="233"/>
        <v>13068.1</v>
      </c>
      <c r="J563" s="99">
        <f t="shared" si="233"/>
        <v>13068.1</v>
      </c>
    </row>
    <row r="564" spans="1:10" ht="25.5" x14ac:dyDescent="0.2">
      <c r="A564" s="1"/>
      <c r="B564" s="25"/>
      <c r="C564" s="16" t="s">
        <v>112</v>
      </c>
      <c r="D564" s="16" t="s">
        <v>96</v>
      </c>
      <c r="E564" s="52" t="s">
        <v>76</v>
      </c>
      <c r="F564" s="35"/>
      <c r="G564" s="46" t="s">
        <v>431</v>
      </c>
      <c r="H564" s="96">
        <f t="shared" si="233"/>
        <v>13068.1</v>
      </c>
      <c r="I564" s="96">
        <f t="shared" si="233"/>
        <v>13068.1</v>
      </c>
      <c r="J564" s="96">
        <f t="shared" si="233"/>
        <v>13068.1</v>
      </c>
    </row>
    <row r="565" spans="1:10" ht="25.5" x14ac:dyDescent="0.2">
      <c r="A565" s="1"/>
      <c r="B565" s="25"/>
      <c r="C565" s="16" t="s">
        <v>112</v>
      </c>
      <c r="D565" s="16" t="s">
        <v>96</v>
      </c>
      <c r="E565" s="21" t="s">
        <v>292</v>
      </c>
      <c r="F565" s="21"/>
      <c r="G565" s="100" t="s">
        <v>428</v>
      </c>
      <c r="H565" s="102">
        <f t="shared" si="233"/>
        <v>13068.1</v>
      </c>
      <c r="I565" s="102">
        <f t="shared" si="233"/>
        <v>13068.1</v>
      </c>
      <c r="J565" s="102">
        <f t="shared" si="233"/>
        <v>13068.1</v>
      </c>
    </row>
    <row r="566" spans="1:10" ht="76.5" x14ac:dyDescent="0.2">
      <c r="A566" s="1"/>
      <c r="B566" s="25"/>
      <c r="C566" s="16" t="s">
        <v>112</v>
      </c>
      <c r="D566" s="16" t="s">
        <v>96</v>
      </c>
      <c r="E566" s="57" t="s">
        <v>430</v>
      </c>
      <c r="F566" s="21"/>
      <c r="G566" s="101" t="s">
        <v>429</v>
      </c>
      <c r="H566" s="97">
        <f>H567+H568</f>
        <v>13068.1</v>
      </c>
      <c r="I566" s="97">
        <f>I567+I568</f>
        <v>13068.1</v>
      </c>
      <c r="J566" s="97">
        <f>J567+J568</f>
        <v>13068.1</v>
      </c>
    </row>
    <row r="567" spans="1:10" ht="38.25" x14ac:dyDescent="0.2">
      <c r="A567" s="1"/>
      <c r="B567" s="25"/>
      <c r="C567" s="16" t="s">
        <v>112</v>
      </c>
      <c r="D567" s="16" t="s">
        <v>96</v>
      </c>
      <c r="E567" s="57" t="s">
        <v>430</v>
      </c>
      <c r="F567" s="84" t="s">
        <v>216</v>
      </c>
      <c r="G567" s="101" t="s">
        <v>217</v>
      </c>
      <c r="H567" s="97">
        <v>330</v>
      </c>
      <c r="I567" s="97">
        <v>330</v>
      </c>
      <c r="J567" s="97">
        <v>330</v>
      </c>
    </row>
    <row r="568" spans="1:10" ht="38.25" x14ac:dyDescent="0.2">
      <c r="A568" s="1"/>
      <c r="B568" s="25"/>
      <c r="C568" s="16" t="s">
        <v>112</v>
      </c>
      <c r="D568" s="16" t="s">
        <v>96</v>
      </c>
      <c r="E568" s="57" t="s">
        <v>430</v>
      </c>
      <c r="F568" s="84" t="s">
        <v>268</v>
      </c>
      <c r="G568" s="101" t="s">
        <v>257</v>
      </c>
      <c r="H568" s="97">
        <v>12738.1</v>
      </c>
      <c r="I568" s="97">
        <v>12738.1</v>
      </c>
      <c r="J568" s="97">
        <v>12738.1</v>
      </c>
    </row>
    <row r="569" spans="1:10" s="8" customFormat="1" ht="108" x14ac:dyDescent="0.25">
      <c r="A569" s="3">
        <v>5</v>
      </c>
      <c r="B569" s="94">
        <v>938</v>
      </c>
      <c r="C569" s="13"/>
      <c r="D569" s="13"/>
      <c r="E569" s="13"/>
      <c r="F569" s="13"/>
      <c r="G569" s="14" t="s">
        <v>178</v>
      </c>
      <c r="H569" s="95">
        <f>H570+H577+H630+H672</f>
        <v>99664.000000000015</v>
      </c>
      <c r="I569" s="95">
        <f>I570+I577+I630+I672</f>
        <v>86939.700000000012</v>
      </c>
      <c r="J569" s="95">
        <f>J570+J577+J630+J672</f>
        <v>86939.700000000012</v>
      </c>
    </row>
    <row r="570" spans="1:10" s="8" customFormat="1" ht="45" x14ac:dyDescent="0.25">
      <c r="A570" s="3"/>
      <c r="B570" s="94"/>
      <c r="C570" s="4" t="s">
        <v>95</v>
      </c>
      <c r="D570" s="3"/>
      <c r="E570" s="3"/>
      <c r="F570" s="3"/>
      <c r="G570" s="49" t="s">
        <v>100</v>
      </c>
      <c r="H570" s="95">
        <f>H571</f>
        <v>34</v>
      </c>
      <c r="I570" s="95">
        <f t="shared" ref="I570:J571" si="234">I571</f>
        <v>34</v>
      </c>
      <c r="J570" s="95">
        <f t="shared" si="234"/>
        <v>34</v>
      </c>
    </row>
    <row r="571" spans="1:10" s="8" customFormat="1" ht="39" x14ac:dyDescent="0.25">
      <c r="A571" s="3"/>
      <c r="B571" s="94"/>
      <c r="C571" s="28" t="s">
        <v>95</v>
      </c>
      <c r="D571" s="28" t="s">
        <v>123</v>
      </c>
      <c r="E571" s="28"/>
      <c r="F571" s="34"/>
      <c r="G571" s="46" t="s">
        <v>23</v>
      </c>
      <c r="H571" s="40">
        <f>H572</f>
        <v>34</v>
      </c>
      <c r="I571" s="40">
        <f t="shared" si="234"/>
        <v>34</v>
      </c>
      <c r="J571" s="40">
        <f t="shared" si="234"/>
        <v>34</v>
      </c>
    </row>
    <row r="572" spans="1:10" s="8" customFormat="1" ht="90" x14ac:dyDescent="0.25">
      <c r="A572" s="3"/>
      <c r="B572" s="94"/>
      <c r="C572" s="21" t="s">
        <v>95</v>
      </c>
      <c r="D572" s="21" t="s">
        <v>123</v>
      </c>
      <c r="E572" s="73" t="s">
        <v>73</v>
      </c>
      <c r="F572" s="16"/>
      <c r="G572" s="53" t="s">
        <v>696</v>
      </c>
      <c r="H572" s="99">
        <f t="shared" ref="H572:J575" si="235">H573</f>
        <v>34</v>
      </c>
      <c r="I572" s="99">
        <f t="shared" si="235"/>
        <v>34</v>
      </c>
      <c r="J572" s="99">
        <f t="shared" si="235"/>
        <v>34</v>
      </c>
    </row>
    <row r="573" spans="1:10" s="8" customFormat="1" ht="51" x14ac:dyDescent="0.25">
      <c r="A573" s="3"/>
      <c r="B573" s="94"/>
      <c r="C573" s="21" t="s">
        <v>95</v>
      </c>
      <c r="D573" s="21" t="s">
        <v>123</v>
      </c>
      <c r="E573" s="52" t="s">
        <v>74</v>
      </c>
      <c r="F573" s="16"/>
      <c r="G573" s="60" t="s">
        <v>190</v>
      </c>
      <c r="H573" s="58">
        <f t="shared" si="235"/>
        <v>34</v>
      </c>
      <c r="I573" s="58">
        <f t="shared" si="235"/>
        <v>34</v>
      </c>
      <c r="J573" s="58">
        <f t="shared" si="235"/>
        <v>34</v>
      </c>
    </row>
    <row r="574" spans="1:10" s="8" customFormat="1" ht="38.25" x14ac:dyDescent="0.25">
      <c r="A574" s="3"/>
      <c r="B574" s="94"/>
      <c r="C574" s="21" t="s">
        <v>95</v>
      </c>
      <c r="D574" s="21" t="s">
        <v>123</v>
      </c>
      <c r="E574" s="21" t="s">
        <v>231</v>
      </c>
      <c r="F574" s="84"/>
      <c r="G574" s="101" t="s">
        <v>353</v>
      </c>
      <c r="H574" s="41">
        <f t="shared" si="235"/>
        <v>34</v>
      </c>
      <c r="I574" s="41">
        <f t="shared" si="235"/>
        <v>34</v>
      </c>
      <c r="J574" s="41">
        <f t="shared" si="235"/>
        <v>34</v>
      </c>
    </row>
    <row r="575" spans="1:10" s="8" customFormat="1" ht="63.75" x14ac:dyDescent="0.25">
      <c r="A575" s="3"/>
      <c r="B575" s="94"/>
      <c r="C575" s="21" t="s">
        <v>95</v>
      </c>
      <c r="D575" s="21" t="s">
        <v>123</v>
      </c>
      <c r="E575" s="21" t="s">
        <v>576</v>
      </c>
      <c r="F575" s="16"/>
      <c r="G575" s="101" t="s">
        <v>354</v>
      </c>
      <c r="H575" s="41">
        <f t="shared" si="235"/>
        <v>34</v>
      </c>
      <c r="I575" s="41">
        <f t="shared" si="235"/>
        <v>34</v>
      </c>
      <c r="J575" s="41">
        <f t="shared" si="235"/>
        <v>34</v>
      </c>
    </row>
    <row r="576" spans="1:10" s="8" customFormat="1" ht="25.5" x14ac:dyDescent="0.25">
      <c r="A576" s="3"/>
      <c r="B576" s="94"/>
      <c r="C576" s="21" t="s">
        <v>95</v>
      </c>
      <c r="D576" s="21" t="s">
        <v>123</v>
      </c>
      <c r="E576" s="21" t="s">
        <v>576</v>
      </c>
      <c r="F576" s="84" t="s">
        <v>66</v>
      </c>
      <c r="G576" s="55" t="s">
        <v>132</v>
      </c>
      <c r="H576" s="41">
        <v>34</v>
      </c>
      <c r="I576" s="41">
        <v>34</v>
      </c>
      <c r="J576" s="41">
        <v>34</v>
      </c>
    </row>
    <row r="577" spans="1:10" ht="15.75" x14ac:dyDescent="0.25">
      <c r="A577" s="3"/>
      <c r="B577" s="94"/>
      <c r="C577" s="4" t="s">
        <v>106</v>
      </c>
      <c r="D577" s="3"/>
      <c r="E577" s="3"/>
      <c r="F577" s="3"/>
      <c r="G577" s="49" t="s">
        <v>107</v>
      </c>
      <c r="H577" s="95">
        <f>H578+H594</f>
        <v>25353.600000000002</v>
      </c>
      <c r="I577" s="95">
        <f>I578+I594</f>
        <v>22872.399999999998</v>
      </c>
      <c r="J577" s="95">
        <f>J578+J594</f>
        <v>22872.399999999998</v>
      </c>
    </row>
    <row r="578" spans="1:10" s="37" customFormat="1" ht="14.25" x14ac:dyDescent="0.2">
      <c r="A578" s="27"/>
      <c r="B578" s="70"/>
      <c r="C578" s="35" t="s">
        <v>106</v>
      </c>
      <c r="D578" s="35" t="s">
        <v>95</v>
      </c>
      <c r="E578" s="35"/>
      <c r="F578" s="35"/>
      <c r="G578" s="45" t="s">
        <v>158</v>
      </c>
      <c r="H578" s="42">
        <f>H579+H591</f>
        <v>14645.1</v>
      </c>
      <c r="I578" s="42">
        <f>I579+I591</f>
        <v>15144.999999999998</v>
      </c>
      <c r="J578" s="42">
        <f>J579+J591</f>
        <v>15144.999999999998</v>
      </c>
    </row>
    <row r="579" spans="1:10" s="37" customFormat="1" ht="90" x14ac:dyDescent="0.25">
      <c r="A579" s="27"/>
      <c r="B579" s="70"/>
      <c r="C579" s="16" t="s">
        <v>106</v>
      </c>
      <c r="D579" s="84" t="s">
        <v>95</v>
      </c>
      <c r="E579" s="73" t="s">
        <v>61</v>
      </c>
      <c r="F579" s="35"/>
      <c r="G579" s="53" t="s">
        <v>686</v>
      </c>
      <c r="H579" s="65">
        <f t="shared" ref="H579:J579" si="236">H580</f>
        <v>14450.1</v>
      </c>
      <c r="I579" s="65">
        <f t="shared" si="236"/>
        <v>15144.999999999998</v>
      </c>
      <c r="J579" s="65">
        <f t="shared" si="236"/>
        <v>15144.999999999998</v>
      </c>
    </row>
    <row r="580" spans="1:10" s="37" customFormat="1" ht="25.5" x14ac:dyDescent="0.2">
      <c r="A580" s="27"/>
      <c r="B580" s="70"/>
      <c r="C580" s="16" t="s">
        <v>106</v>
      </c>
      <c r="D580" s="84" t="s">
        <v>95</v>
      </c>
      <c r="E580" s="52" t="s">
        <v>62</v>
      </c>
      <c r="F580" s="35"/>
      <c r="G580" s="48" t="s">
        <v>174</v>
      </c>
      <c r="H580" s="58">
        <f>H581+H588</f>
        <v>14450.1</v>
      </c>
      <c r="I580" s="58">
        <f t="shared" ref="I580:J580" si="237">I581+I588</f>
        <v>15144.999999999998</v>
      </c>
      <c r="J580" s="58">
        <f t="shared" si="237"/>
        <v>15144.999999999998</v>
      </c>
    </row>
    <row r="581" spans="1:10" s="37" customFormat="1" ht="25.5" x14ac:dyDescent="0.2">
      <c r="A581" s="27"/>
      <c r="B581" s="70"/>
      <c r="C581" s="16" t="s">
        <v>106</v>
      </c>
      <c r="D581" s="84" t="s">
        <v>95</v>
      </c>
      <c r="E581" s="21" t="s">
        <v>260</v>
      </c>
      <c r="F581" s="21"/>
      <c r="G581" s="105" t="s">
        <v>487</v>
      </c>
      <c r="H581" s="39">
        <f>H582+H584+H586</f>
        <v>14212.9</v>
      </c>
      <c r="I581" s="39">
        <f t="shared" ref="I581:J581" si="238">I582+I584+I586</f>
        <v>15144.999999999998</v>
      </c>
      <c r="J581" s="39">
        <f t="shared" si="238"/>
        <v>15144.999999999998</v>
      </c>
    </row>
    <row r="582" spans="1:10" s="20" customFormat="1" ht="25.5" customHeight="1" x14ac:dyDescent="0.25">
      <c r="A582" s="18"/>
      <c r="B582" s="71"/>
      <c r="C582" s="16" t="s">
        <v>106</v>
      </c>
      <c r="D582" s="84" t="s">
        <v>95</v>
      </c>
      <c r="E582" s="74">
        <v>210221100</v>
      </c>
      <c r="F582" s="16"/>
      <c r="G582" s="232" t="s">
        <v>176</v>
      </c>
      <c r="H582" s="39">
        <f>H583</f>
        <v>10421.1</v>
      </c>
      <c r="I582" s="39">
        <f>I583</f>
        <v>11353.199999999999</v>
      </c>
      <c r="J582" s="39">
        <f>J583</f>
        <v>11353.199999999999</v>
      </c>
    </row>
    <row r="583" spans="1:10" x14ac:dyDescent="0.2">
      <c r="A583" s="1"/>
      <c r="B583" s="25"/>
      <c r="C583" s="16" t="s">
        <v>106</v>
      </c>
      <c r="D583" s="84" t="s">
        <v>95</v>
      </c>
      <c r="E583" s="74">
        <v>210221100</v>
      </c>
      <c r="F583" s="21" t="s">
        <v>230</v>
      </c>
      <c r="G583" s="101" t="s">
        <v>229</v>
      </c>
      <c r="H583" s="148">
        <f>10427.2-6.1</f>
        <v>10421.1</v>
      </c>
      <c r="I583" s="148">
        <f>11359.3-6.1</f>
        <v>11353.199999999999</v>
      </c>
      <c r="J583" s="148">
        <f>11359.3-6.1</f>
        <v>11353.199999999999</v>
      </c>
    </row>
    <row r="584" spans="1:10" ht="76.5" x14ac:dyDescent="0.2">
      <c r="A584" s="1"/>
      <c r="B584" s="25"/>
      <c r="C584" s="16" t="s">
        <v>106</v>
      </c>
      <c r="D584" s="84" t="s">
        <v>95</v>
      </c>
      <c r="E584" s="74">
        <v>210210690</v>
      </c>
      <c r="F584" s="21"/>
      <c r="G584" s="101" t="s">
        <v>328</v>
      </c>
      <c r="H584" s="39">
        <f>H585</f>
        <v>3753.9</v>
      </c>
      <c r="I584" s="39">
        <f>I585</f>
        <v>3753.9</v>
      </c>
      <c r="J584" s="39">
        <f>J585</f>
        <v>3753.9</v>
      </c>
    </row>
    <row r="585" spans="1:10" x14ac:dyDescent="0.2">
      <c r="A585" s="1"/>
      <c r="B585" s="25"/>
      <c r="C585" s="16" t="s">
        <v>106</v>
      </c>
      <c r="D585" s="84" t="s">
        <v>95</v>
      </c>
      <c r="E585" s="74">
        <v>210210690</v>
      </c>
      <c r="F585" s="21" t="s">
        <v>230</v>
      </c>
      <c r="G585" s="101" t="s">
        <v>229</v>
      </c>
      <c r="H585" s="180">
        <v>3753.9</v>
      </c>
      <c r="I585" s="180">
        <v>3753.9</v>
      </c>
      <c r="J585" s="180">
        <v>3753.9</v>
      </c>
    </row>
    <row r="586" spans="1:10" ht="63.75" x14ac:dyDescent="0.2">
      <c r="A586" s="1"/>
      <c r="B586" s="25"/>
      <c r="C586" s="16" t="s">
        <v>106</v>
      </c>
      <c r="D586" s="84" t="s">
        <v>95</v>
      </c>
      <c r="E586" s="74" t="s">
        <v>488</v>
      </c>
      <c r="F586" s="84"/>
      <c r="G586" s="101" t="s">
        <v>329</v>
      </c>
      <c r="H586" s="39">
        <f>SUM(H587:H587)</f>
        <v>37.9</v>
      </c>
      <c r="I586" s="39">
        <f>SUM(I587:I587)</f>
        <v>37.9</v>
      </c>
      <c r="J586" s="39">
        <f>SUM(J587:J587)</f>
        <v>37.9</v>
      </c>
    </row>
    <row r="587" spans="1:10" x14ac:dyDescent="0.2">
      <c r="A587" s="1"/>
      <c r="B587" s="25"/>
      <c r="C587" s="16" t="s">
        <v>106</v>
      </c>
      <c r="D587" s="84" t="s">
        <v>95</v>
      </c>
      <c r="E587" s="74" t="s">
        <v>488</v>
      </c>
      <c r="F587" s="21" t="s">
        <v>230</v>
      </c>
      <c r="G587" s="101" t="s">
        <v>229</v>
      </c>
      <c r="H587" s="39">
        <f>31.8+6.1</f>
        <v>37.9</v>
      </c>
      <c r="I587" s="39">
        <f t="shared" ref="I587:J587" si="239">31.8+6.1</f>
        <v>37.9</v>
      </c>
      <c r="J587" s="39">
        <f t="shared" si="239"/>
        <v>37.9</v>
      </c>
    </row>
    <row r="588" spans="1:10" ht="42" customHeight="1" x14ac:dyDescent="0.2">
      <c r="A588" s="148"/>
      <c r="B588" s="25"/>
      <c r="C588" s="16" t="s">
        <v>106</v>
      </c>
      <c r="D588" s="84" t="s">
        <v>95</v>
      </c>
      <c r="E588" s="21" t="s">
        <v>774</v>
      </c>
      <c r="F588" s="84"/>
      <c r="G588" s="105" t="s">
        <v>775</v>
      </c>
      <c r="H588" s="41">
        <f>H589</f>
        <v>237.2</v>
      </c>
      <c r="I588" s="41">
        <f t="shared" ref="I588:J589" si="240">I589</f>
        <v>0</v>
      </c>
      <c r="J588" s="41">
        <f t="shared" si="240"/>
        <v>0</v>
      </c>
    </row>
    <row r="589" spans="1:10" ht="25.5" x14ac:dyDescent="0.2">
      <c r="A589" s="148"/>
      <c r="B589" s="25"/>
      <c r="C589" s="16" t="s">
        <v>106</v>
      </c>
      <c r="D589" s="84" t="s">
        <v>95</v>
      </c>
      <c r="E589" s="21" t="s">
        <v>776</v>
      </c>
      <c r="F589" s="84"/>
      <c r="G589" s="101" t="s">
        <v>772</v>
      </c>
      <c r="H589" s="41">
        <f>H590</f>
        <v>237.2</v>
      </c>
      <c r="I589" s="41">
        <f t="shared" si="240"/>
        <v>0</v>
      </c>
      <c r="J589" s="41">
        <f t="shared" si="240"/>
        <v>0</v>
      </c>
    </row>
    <row r="590" spans="1:10" ht="38.25" x14ac:dyDescent="0.2">
      <c r="A590" s="148"/>
      <c r="B590" s="25"/>
      <c r="C590" s="16" t="s">
        <v>106</v>
      </c>
      <c r="D590" s="84" t="s">
        <v>95</v>
      </c>
      <c r="E590" s="21" t="s">
        <v>776</v>
      </c>
      <c r="F590" s="84" t="s">
        <v>216</v>
      </c>
      <c r="G590" s="101" t="s">
        <v>217</v>
      </c>
      <c r="H590" s="41">
        <v>237.2</v>
      </c>
      <c r="I590" s="41">
        <v>0</v>
      </c>
      <c r="J590" s="41">
        <v>0</v>
      </c>
    </row>
    <row r="591" spans="1:10" ht="38.25" x14ac:dyDescent="0.2">
      <c r="A591" s="148"/>
      <c r="B591" s="25"/>
      <c r="C591" s="84" t="s">
        <v>106</v>
      </c>
      <c r="D591" s="84" t="s">
        <v>95</v>
      </c>
      <c r="E591" s="84" t="s">
        <v>26</v>
      </c>
      <c r="F591" s="84"/>
      <c r="G591" s="103" t="s">
        <v>40</v>
      </c>
      <c r="H591" s="41">
        <f>H592</f>
        <v>195</v>
      </c>
      <c r="I591" s="41">
        <f t="shared" ref="I591:J591" si="241">I592</f>
        <v>0</v>
      </c>
      <c r="J591" s="41">
        <f t="shared" si="241"/>
        <v>0</v>
      </c>
    </row>
    <row r="592" spans="1:10" ht="51" x14ac:dyDescent="0.2">
      <c r="A592" s="148"/>
      <c r="B592" s="25"/>
      <c r="C592" s="16" t="s">
        <v>106</v>
      </c>
      <c r="D592" s="84" t="s">
        <v>95</v>
      </c>
      <c r="E592" s="84" t="s">
        <v>682</v>
      </c>
      <c r="F592" s="16"/>
      <c r="G592" s="54" t="s">
        <v>680</v>
      </c>
      <c r="H592" s="41">
        <f>SUM(H593:H593)</f>
        <v>195</v>
      </c>
      <c r="I592" s="41">
        <f>SUM(I593:I593)</f>
        <v>0</v>
      </c>
      <c r="J592" s="41">
        <f>SUM(J593:J593)</f>
        <v>0</v>
      </c>
    </row>
    <row r="593" spans="1:10" x14ac:dyDescent="0.2">
      <c r="A593" s="148"/>
      <c r="B593" s="25"/>
      <c r="C593" s="16" t="s">
        <v>106</v>
      </c>
      <c r="D593" s="84" t="s">
        <v>95</v>
      </c>
      <c r="E593" s="84" t="s">
        <v>682</v>
      </c>
      <c r="F593" s="21" t="s">
        <v>230</v>
      </c>
      <c r="G593" s="101" t="s">
        <v>229</v>
      </c>
      <c r="H593" s="39">
        <v>195</v>
      </c>
      <c r="I593" s="39">
        <v>0</v>
      </c>
      <c r="J593" s="39">
        <v>0</v>
      </c>
    </row>
    <row r="594" spans="1:10" s="37" customFormat="1" ht="14.25" x14ac:dyDescent="0.2">
      <c r="A594" s="27"/>
      <c r="B594" s="70"/>
      <c r="C594" s="35" t="s">
        <v>106</v>
      </c>
      <c r="D594" s="35" t="s">
        <v>106</v>
      </c>
      <c r="E594" s="35"/>
      <c r="F594" s="35"/>
      <c r="G594" s="46" t="s">
        <v>157</v>
      </c>
      <c r="H594" s="42">
        <f>H595+H612+H627</f>
        <v>10708.500000000002</v>
      </c>
      <c r="I594" s="42">
        <f t="shared" ref="I594:J594" si="242">I595+I612</f>
        <v>7727.4</v>
      </c>
      <c r="J594" s="42">
        <f t="shared" si="242"/>
        <v>7727.4</v>
      </c>
    </row>
    <row r="595" spans="1:10" s="37" customFormat="1" ht="90" x14ac:dyDescent="0.25">
      <c r="A595" s="27"/>
      <c r="B595" s="70"/>
      <c r="C595" s="16" t="s">
        <v>106</v>
      </c>
      <c r="D595" s="16" t="s">
        <v>106</v>
      </c>
      <c r="E595" s="73" t="s">
        <v>61</v>
      </c>
      <c r="F595" s="35"/>
      <c r="G595" s="53" t="s">
        <v>686</v>
      </c>
      <c r="H595" s="65">
        <f>H596</f>
        <v>10498.500000000002</v>
      </c>
      <c r="I595" s="65">
        <f t="shared" ref="I595:J595" si="243">I596</f>
        <v>7677.4</v>
      </c>
      <c r="J595" s="65">
        <f t="shared" si="243"/>
        <v>7677.4</v>
      </c>
    </row>
    <row r="596" spans="1:10" ht="25.5" x14ac:dyDescent="0.2">
      <c r="A596" s="1"/>
      <c r="B596" s="25"/>
      <c r="C596" s="16" t="s">
        <v>106</v>
      </c>
      <c r="D596" s="16" t="s">
        <v>106</v>
      </c>
      <c r="E596" s="52" t="s">
        <v>32</v>
      </c>
      <c r="F596" s="21"/>
      <c r="G596" s="48" t="s">
        <v>180</v>
      </c>
      <c r="H596" s="41">
        <f>H597+H606+H609</f>
        <v>10498.500000000002</v>
      </c>
      <c r="I596" s="41">
        <f t="shared" ref="I596:J596" si="244">I597+I606+I609</f>
        <v>7677.4</v>
      </c>
      <c r="J596" s="41">
        <f t="shared" si="244"/>
        <v>7677.4</v>
      </c>
    </row>
    <row r="597" spans="1:10" ht="38.25" x14ac:dyDescent="0.2">
      <c r="A597" s="1"/>
      <c r="B597" s="25"/>
      <c r="C597" s="16" t="s">
        <v>106</v>
      </c>
      <c r="D597" s="16" t="s">
        <v>106</v>
      </c>
      <c r="E597" s="21" t="s">
        <v>214</v>
      </c>
      <c r="F597" s="16"/>
      <c r="G597" s="105" t="s">
        <v>319</v>
      </c>
      <c r="H597" s="41">
        <f>H598+H600+H602+H604</f>
        <v>361.20000000000005</v>
      </c>
      <c r="I597" s="41">
        <f>I598+I600+I602+I604</f>
        <v>361.20000000000005</v>
      </c>
      <c r="J597" s="41">
        <f>J598+J600+J602+J604</f>
        <v>361.20000000000005</v>
      </c>
    </row>
    <row r="598" spans="1:10" ht="51" x14ac:dyDescent="0.2">
      <c r="A598" s="1"/>
      <c r="B598" s="25"/>
      <c r="C598" s="16" t="s">
        <v>106</v>
      </c>
      <c r="D598" s="16" t="s">
        <v>106</v>
      </c>
      <c r="E598" s="183" t="s">
        <v>500</v>
      </c>
      <c r="F598" s="16"/>
      <c r="G598" s="104" t="s">
        <v>211</v>
      </c>
      <c r="H598" s="39">
        <f>H599</f>
        <v>6.6</v>
      </c>
      <c r="I598" s="39">
        <f>I599</f>
        <v>6.6</v>
      </c>
      <c r="J598" s="39">
        <f>J599</f>
        <v>6.6</v>
      </c>
    </row>
    <row r="599" spans="1:10" ht="38.25" x14ac:dyDescent="0.2">
      <c r="A599" s="1"/>
      <c r="B599" s="25"/>
      <c r="C599" s="16" t="s">
        <v>106</v>
      </c>
      <c r="D599" s="16" t="s">
        <v>106</v>
      </c>
      <c r="E599" s="183" t="s">
        <v>500</v>
      </c>
      <c r="F599" s="84" t="s">
        <v>216</v>
      </c>
      <c r="G599" s="101" t="s">
        <v>217</v>
      </c>
      <c r="H599" s="41">
        <v>6.6</v>
      </c>
      <c r="I599" s="41">
        <v>6.6</v>
      </c>
      <c r="J599" s="41">
        <v>6.6</v>
      </c>
    </row>
    <row r="600" spans="1:10" ht="25.5" x14ac:dyDescent="0.2">
      <c r="A600" s="1"/>
      <c r="B600" s="25"/>
      <c r="C600" s="16" t="s">
        <v>106</v>
      </c>
      <c r="D600" s="16" t="s">
        <v>106</v>
      </c>
      <c r="E600" s="183" t="s">
        <v>501</v>
      </c>
      <c r="F600" s="16"/>
      <c r="G600" s="101" t="s">
        <v>181</v>
      </c>
      <c r="H600" s="41">
        <f>H601</f>
        <v>289.60000000000002</v>
      </c>
      <c r="I600" s="41">
        <f>I601</f>
        <v>289.60000000000002</v>
      </c>
      <c r="J600" s="41">
        <f>J601</f>
        <v>289.60000000000002</v>
      </c>
    </row>
    <row r="601" spans="1:10" ht="38.25" x14ac:dyDescent="0.2">
      <c r="A601" s="1"/>
      <c r="B601" s="25"/>
      <c r="C601" s="16" t="s">
        <v>106</v>
      </c>
      <c r="D601" s="16" t="s">
        <v>106</v>
      </c>
      <c r="E601" s="183" t="s">
        <v>501</v>
      </c>
      <c r="F601" s="84" t="s">
        <v>216</v>
      </c>
      <c r="G601" s="101" t="s">
        <v>217</v>
      </c>
      <c r="H601" s="41">
        <v>289.60000000000002</v>
      </c>
      <c r="I601" s="41">
        <v>289.60000000000002</v>
      </c>
      <c r="J601" s="41">
        <v>289.60000000000002</v>
      </c>
    </row>
    <row r="602" spans="1:10" ht="63.75" x14ac:dyDescent="0.2">
      <c r="A602" s="1"/>
      <c r="B602" s="25"/>
      <c r="C602" s="16" t="s">
        <v>106</v>
      </c>
      <c r="D602" s="16" t="s">
        <v>106</v>
      </c>
      <c r="E602" s="183" t="s">
        <v>502</v>
      </c>
      <c r="F602" s="16"/>
      <c r="G602" s="101" t="s">
        <v>79</v>
      </c>
      <c r="H602" s="41">
        <f>H603</f>
        <v>15</v>
      </c>
      <c r="I602" s="41">
        <f>I603</f>
        <v>15</v>
      </c>
      <c r="J602" s="41">
        <f>J603</f>
        <v>15</v>
      </c>
    </row>
    <row r="603" spans="1:10" ht="38.25" x14ac:dyDescent="0.2">
      <c r="A603" s="1"/>
      <c r="B603" s="25"/>
      <c r="C603" s="16" t="s">
        <v>106</v>
      </c>
      <c r="D603" s="16" t="s">
        <v>106</v>
      </c>
      <c r="E603" s="183" t="s">
        <v>502</v>
      </c>
      <c r="F603" s="84" t="s">
        <v>216</v>
      </c>
      <c r="G603" s="101" t="s">
        <v>217</v>
      </c>
      <c r="H603" s="41">
        <v>15</v>
      </c>
      <c r="I603" s="41">
        <v>15</v>
      </c>
      <c r="J603" s="41">
        <v>15</v>
      </c>
    </row>
    <row r="604" spans="1:10" x14ac:dyDescent="0.2">
      <c r="A604" s="1"/>
      <c r="B604" s="25"/>
      <c r="C604" s="16" t="s">
        <v>106</v>
      </c>
      <c r="D604" s="16" t="s">
        <v>106</v>
      </c>
      <c r="E604" s="183" t="s">
        <v>503</v>
      </c>
      <c r="F604" s="84"/>
      <c r="G604" s="54" t="s">
        <v>416</v>
      </c>
      <c r="H604" s="41">
        <f>H605</f>
        <v>50</v>
      </c>
      <c r="I604" s="41">
        <f>I605</f>
        <v>50</v>
      </c>
      <c r="J604" s="41">
        <f>J605</f>
        <v>50</v>
      </c>
    </row>
    <row r="605" spans="1:10" ht="38.25" x14ac:dyDescent="0.2">
      <c r="A605" s="1"/>
      <c r="B605" s="25"/>
      <c r="C605" s="16" t="s">
        <v>106</v>
      </c>
      <c r="D605" s="16" t="s">
        <v>106</v>
      </c>
      <c r="E605" s="183" t="s">
        <v>503</v>
      </c>
      <c r="F605" s="84" t="s">
        <v>216</v>
      </c>
      <c r="G605" s="101" t="s">
        <v>217</v>
      </c>
      <c r="H605" s="41">
        <v>50</v>
      </c>
      <c r="I605" s="41">
        <v>50</v>
      </c>
      <c r="J605" s="41">
        <v>50</v>
      </c>
    </row>
    <row r="606" spans="1:10" ht="76.5" x14ac:dyDescent="0.2">
      <c r="A606" s="1"/>
      <c r="B606" s="25"/>
      <c r="C606" s="16" t="s">
        <v>106</v>
      </c>
      <c r="D606" s="16" t="s">
        <v>106</v>
      </c>
      <c r="E606" s="21" t="s">
        <v>266</v>
      </c>
      <c r="F606" s="16"/>
      <c r="G606" s="105" t="s">
        <v>267</v>
      </c>
      <c r="H606" s="41">
        <f t="shared" ref="H606:J607" si="245">H607</f>
        <v>8853.6</v>
      </c>
      <c r="I606" s="41">
        <f t="shared" si="245"/>
        <v>7316.2</v>
      </c>
      <c r="J606" s="41">
        <f t="shared" si="245"/>
        <v>7316.2</v>
      </c>
    </row>
    <row r="607" spans="1:10" ht="41.25" customHeight="1" x14ac:dyDescent="0.2">
      <c r="A607" s="148"/>
      <c r="B607" s="25"/>
      <c r="C607" s="16" t="s">
        <v>106</v>
      </c>
      <c r="D607" s="16" t="s">
        <v>106</v>
      </c>
      <c r="E607" s="74">
        <v>230221100</v>
      </c>
      <c r="F607" s="16"/>
      <c r="G607" s="101" t="s">
        <v>0</v>
      </c>
      <c r="H607" s="41">
        <f t="shared" si="245"/>
        <v>8853.6</v>
      </c>
      <c r="I607" s="41">
        <f t="shared" si="245"/>
        <v>7316.2</v>
      </c>
      <c r="J607" s="41">
        <f t="shared" si="245"/>
        <v>7316.2</v>
      </c>
    </row>
    <row r="608" spans="1:10" x14ac:dyDescent="0.2">
      <c r="A608" s="148"/>
      <c r="B608" s="25"/>
      <c r="C608" s="16" t="s">
        <v>106</v>
      </c>
      <c r="D608" s="16" t="s">
        <v>106</v>
      </c>
      <c r="E608" s="74">
        <v>230221100</v>
      </c>
      <c r="F608" s="84" t="s">
        <v>230</v>
      </c>
      <c r="G608" s="101" t="s">
        <v>229</v>
      </c>
      <c r="H608" s="41">
        <v>8853.6</v>
      </c>
      <c r="I608" s="41">
        <v>7316.2</v>
      </c>
      <c r="J608" s="41">
        <v>7316.2</v>
      </c>
    </row>
    <row r="609" spans="1:10" ht="63.75" x14ac:dyDescent="0.2">
      <c r="A609" s="1"/>
      <c r="B609" s="25"/>
      <c r="C609" s="16" t="s">
        <v>106</v>
      </c>
      <c r="D609" s="16" t="s">
        <v>106</v>
      </c>
      <c r="E609" s="21" t="s">
        <v>506</v>
      </c>
      <c r="F609" s="84"/>
      <c r="G609" s="101" t="s">
        <v>505</v>
      </c>
      <c r="H609" s="41">
        <f t="shared" ref="H609:J610" si="246">H610</f>
        <v>1283.7</v>
      </c>
      <c r="I609" s="41">
        <f t="shared" si="246"/>
        <v>0</v>
      </c>
      <c r="J609" s="41">
        <f t="shared" si="246"/>
        <v>0</v>
      </c>
    </row>
    <row r="610" spans="1:10" ht="56.25" customHeight="1" x14ac:dyDescent="0.2">
      <c r="A610" s="1"/>
      <c r="B610" s="25"/>
      <c r="C610" s="16" t="s">
        <v>106</v>
      </c>
      <c r="D610" s="16" t="s">
        <v>106</v>
      </c>
      <c r="E610" s="74">
        <v>230321210</v>
      </c>
      <c r="F610" s="84"/>
      <c r="G610" s="101" t="s">
        <v>504</v>
      </c>
      <c r="H610" s="41">
        <f t="shared" si="246"/>
        <v>1283.7</v>
      </c>
      <c r="I610" s="41">
        <f t="shared" si="246"/>
        <v>0</v>
      </c>
      <c r="J610" s="41">
        <f t="shared" si="246"/>
        <v>0</v>
      </c>
    </row>
    <row r="611" spans="1:10" ht="38.25" x14ac:dyDescent="0.2">
      <c r="A611" s="1"/>
      <c r="B611" s="25"/>
      <c r="C611" s="16" t="s">
        <v>106</v>
      </c>
      <c r="D611" s="16" t="s">
        <v>106</v>
      </c>
      <c r="E611" s="74">
        <v>230321210</v>
      </c>
      <c r="F611" s="84" t="s">
        <v>216</v>
      </c>
      <c r="G611" s="101" t="s">
        <v>217</v>
      </c>
      <c r="H611" s="41">
        <v>1283.7</v>
      </c>
      <c r="I611" s="41">
        <v>0</v>
      </c>
      <c r="J611" s="41">
        <v>0</v>
      </c>
    </row>
    <row r="612" spans="1:10" ht="89.25" x14ac:dyDescent="0.2">
      <c r="A612" s="148"/>
      <c r="B612" s="25"/>
      <c r="C612" s="5" t="s">
        <v>106</v>
      </c>
      <c r="D612" s="5" t="s">
        <v>106</v>
      </c>
      <c r="E612" s="118" t="s">
        <v>73</v>
      </c>
      <c r="F612" s="84"/>
      <c r="G612" s="53" t="s">
        <v>696</v>
      </c>
      <c r="H612" s="99">
        <f>H613</f>
        <v>210</v>
      </c>
      <c r="I612" s="99">
        <f t="shared" ref="I612:J612" si="247">I613</f>
        <v>50</v>
      </c>
      <c r="J612" s="99">
        <f t="shared" si="247"/>
        <v>50</v>
      </c>
    </row>
    <row r="613" spans="1:10" ht="76.5" x14ac:dyDescent="0.2">
      <c r="A613" s="148"/>
      <c r="B613" s="25"/>
      <c r="C613" s="47" t="s">
        <v>106</v>
      </c>
      <c r="D613" s="47" t="s">
        <v>106</v>
      </c>
      <c r="E613" s="121" t="s">
        <v>577</v>
      </c>
      <c r="F613" s="124"/>
      <c r="G613" s="190" t="s">
        <v>182</v>
      </c>
      <c r="H613" s="123">
        <f>H614+H620</f>
        <v>210</v>
      </c>
      <c r="I613" s="123">
        <f t="shared" ref="I613:J613" si="248">I614+I620</f>
        <v>50</v>
      </c>
      <c r="J613" s="123">
        <f t="shared" si="248"/>
        <v>50</v>
      </c>
    </row>
    <row r="614" spans="1:10" ht="51" x14ac:dyDescent="0.2">
      <c r="A614" s="148"/>
      <c r="B614" s="25"/>
      <c r="C614" s="16" t="s">
        <v>106</v>
      </c>
      <c r="D614" s="16" t="s">
        <v>106</v>
      </c>
      <c r="E614" s="21" t="s">
        <v>578</v>
      </c>
      <c r="F614" s="124"/>
      <c r="G614" s="109" t="s">
        <v>325</v>
      </c>
      <c r="H614" s="179">
        <f>H615+H617</f>
        <v>40</v>
      </c>
      <c r="I614" s="179">
        <f>I615+I617</f>
        <v>50</v>
      </c>
      <c r="J614" s="179">
        <f>J615+J617</f>
        <v>50</v>
      </c>
    </row>
    <row r="615" spans="1:10" ht="102" x14ac:dyDescent="0.2">
      <c r="A615" s="148"/>
      <c r="B615" s="25"/>
      <c r="C615" s="16" t="s">
        <v>106</v>
      </c>
      <c r="D615" s="16" t="s">
        <v>106</v>
      </c>
      <c r="E615" s="79">
        <v>1020123085</v>
      </c>
      <c r="F615" s="124"/>
      <c r="G615" s="101" t="s">
        <v>183</v>
      </c>
      <c r="H615" s="110">
        <f>H616</f>
        <v>5</v>
      </c>
      <c r="I615" s="110">
        <f>I616</f>
        <v>5</v>
      </c>
      <c r="J615" s="110">
        <f>J616</f>
        <v>5</v>
      </c>
    </row>
    <row r="616" spans="1:10" ht="38.25" x14ac:dyDescent="0.2">
      <c r="A616" s="148"/>
      <c r="B616" s="25"/>
      <c r="C616" s="16" t="s">
        <v>106</v>
      </c>
      <c r="D616" s="16" t="s">
        <v>106</v>
      </c>
      <c r="E616" s="79">
        <v>1020123085</v>
      </c>
      <c r="F616" s="112" t="s">
        <v>216</v>
      </c>
      <c r="G616" s="101" t="s">
        <v>217</v>
      </c>
      <c r="H616" s="110">
        <v>5</v>
      </c>
      <c r="I616" s="110">
        <v>5</v>
      </c>
      <c r="J616" s="110">
        <v>5</v>
      </c>
    </row>
    <row r="617" spans="1:10" x14ac:dyDescent="0.2">
      <c r="A617" s="148"/>
      <c r="B617" s="25"/>
      <c r="C617" s="16" t="s">
        <v>106</v>
      </c>
      <c r="D617" s="16" t="s">
        <v>106</v>
      </c>
      <c r="E617" s="79">
        <v>1020123086</v>
      </c>
      <c r="F617" s="124"/>
      <c r="G617" s="101" t="s">
        <v>184</v>
      </c>
      <c r="H617" s="110">
        <f>H618</f>
        <v>35</v>
      </c>
      <c r="I617" s="110">
        <f>I618</f>
        <v>45</v>
      </c>
      <c r="J617" s="110">
        <f>J618</f>
        <v>45</v>
      </c>
    </row>
    <row r="618" spans="1:10" ht="38.25" x14ac:dyDescent="0.2">
      <c r="A618" s="148"/>
      <c r="B618" s="25"/>
      <c r="C618" s="16" t="s">
        <v>106</v>
      </c>
      <c r="D618" s="16" t="s">
        <v>106</v>
      </c>
      <c r="E618" s="79">
        <v>1020123086</v>
      </c>
      <c r="F618" s="112" t="s">
        <v>216</v>
      </c>
      <c r="G618" s="101" t="s">
        <v>217</v>
      </c>
      <c r="H618" s="110">
        <v>35</v>
      </c>
      <c r="I618" s="110">
        <v>45</v>
      </c>
      <c r="J618" s="110">
        <v>45</v>
      </c>
    </row>
    <row r="619" spans="1:10" ht="38.25" x14ac:dyDescent="0.2">
      <c r="A619" s="148"/>
      <c r="B619" s="25"/>
      <c r="C619" s="47" t="s">
        <v>106</v>
      </c>
      <c r="D619" s="47" t="s">
        <v>106</v>
      </c>
      <c r="E619" s="121" t="s">
        <v>765</v>
      </c>
      <c r="F619" s="112"/>
      <c r="G619" s="101" t="s">
        <v>766</v>
      </c>
      <c r="H619" s="110">
        <f>H620</f>
        <v>170</v>
      </c>
      <c r="I619" s="110">
        <f t="shared" ref="I619:J619" si="249">I620</f>
        <v>0</v>
      </c>
      <c r="J619" s="110">
        <f t="shared" si="249"/>
        <v>0</v>
      </c>
    </row>
    <row r="620" spans="1:10" ht="38.25" x14ac:dyDescent="0.2">
      <c r="A620" s="148"/>
      <c r="B620" s="25"/>
      <c r="C620" s="16" t="s">
        <v>106</v>
      </c>
      <c r="D620" s="16" t="s">
        <v>106</v>
      </c>
      <c r="E620" s="79">
        <v>1030300000</v>
      </c>
      <c r="F620" s="112"/>
      <c r="G620" s="101" t="s">
        <v>773</v>
      </c>
      <c r="H620" s="110">
        <f>H621+H623+H625</f>
        <v>170</v>
      </c>
      <c r="I620" s="110">
        <f t="shared" ref="I620:J620" si="250">I621+I623+I625</f>
        <v>0</v>
      </c>
      <c r="J620" s="110">
        <f t="shared" si="250"/>
        <v>0</v>
      </c>
    </row>
    <row r="621" spans="1:10" ht="38.25" x14ac:dyDescent="0.2">
      <c r="A621" s="148"/>
      <c r="B621" s="25"/>
      <c r="C621" s="16" t="s">
        <v>106</v>
      </c>
      <c r="D621" s="16" t="s">
        <v>106</v>
      </c>
      <c r="E621" s="79">
        <v>1030323090</v>
      </c>
      <c r="F621" s="112"/>
      <c r="G621" s="101" t="s">
        <v>767</v>
      </c>
      <c r="H621" s="110">
        <f>H622</f>
        <v>10</v>
      </c>
      <c r="I621" s="110">
        <f t="shared" ref="I621:J621" si="251">I622</f>
        <v>0</v>
      </c>
      <c r="J621" s="110">
        <f t="shared" si="251"/>
        <v>0</v>
      </c>
    </row>
    <row r="622" spans="1:10" ht="38.25" x14ac:dyDescent="0.2">
      <c r="A622" s="148"/>
      <c r="B622" s="25"/>
      <c r="C622" s="16" t="s">
        <v>106</v>
      </c>
      <c r="D622" s="16" t="s">
        <v>106</v>
      </c>
      <c r="E622" s="79">
        <v>1030323090</v>
      </c>
      <c r="F622" s="112" t="s">
        <v>216</v>
      </c>
      <c r="G622" s="101" t="s">
        <v>217</v>
      </c>
      <c r="H622" s="110">
        <v>10</v>
      </c>
      <c r="I622" s="110">
        <v>0</v>
      </c>
      <c r="J622" s="110">
        <v>0</v>
      </c>
    </row>
    <row r="623" spans="1:10" ht="38.25" x14ac:dyDescent="0.2">
      <c r="A623" s="148"/>
      <c r="B623" s="25"/>
      <c r="C623" s="16" t="s">
        <v>106</v>
      </c>
      <c r="D623" s="16" t="s">
        <v>106</v>
      </c>
      <c r="E623" s="79">
        <v>1030323091</v>
      </c>
      <c r="F623" s="112"/>
      <c r="G623" s="101" t="s">
        <v>768</v>
      </c>
      <c r="H623" s="110">
        <f>H624</f>
        <v>130</v>
      </c>
      <c r="I623" s="110">
        <f t="shared" ref="I623:J623" si="252">I624</f>
        <v>0</v>
      </c>
      <c r="J623" s="110">
        <f t="shared" si="252"/>
        <v>0</v>
      </c>
    </row>
    <row r="624" spans="1:10" ht="38.25" x14ac:dyDescent="0.2">
      <c r="A624" s="148"/>
      <c r="B624" s="25"/>
      <c r="C624" s="16" t="s">
        <v>106</v>
      </c>
      <c r="D624" s="16" t="s">
        <v>106</v>
      </c>
      <c r="E624" s="79">
        <v>1030323091</v>
      </c>
      <c r="F624" s="112" t="s">
        <v>216</v>
      </c>
      <c r="G624" s="101" t="s">
        <v>217</v>
      </c>
      <c r="H624" s="110">
        <v>130</v>
      </c>
      <c r="I624" s="110">
        <v>0</v>
      </c>
      <c r="J624" s="110">
        <v>0</v>
      </c>
    </row>
    <row r="625" spans="1:13" ht="38.25" x14ac:dyDescent="0.2">
      <c r="A625" s="148"/>
      <c r="B625" s="25"/>
      <c r="C625" s="16" t="s">
        <v>106</v>
      </c>
      <c r="D625" s="16" t="s">
        <v>106</v>
      </c>
      <c r="E625" s="79">
        <v>1030323092</v>
      </c>
      <c r="F625" s="112"/>
      <c r="G625" s="101" t="s">
        <v>769</v>
      </c>
      <c r="H625" s="110">
        <f>H626</f>
        <v>30</v>
      </c>
      <c r="I625" s="110">
        <f t="shared" ref="I625:J625" si="253">I626</f>
        <v>0</v>
      </c>
      <c r="J625" s="110">
        <f t="shared" si="253"/>
        <v>0</v>
      </c>
    </row>
    <row r="626" spans="1:13" ht="38.25" x14ac:dyDescent="0.2">
      <c r="A626" s="148"/>
      <c r="B626" s="25"/>
      <c r="C626" s="16" t="s">
        <v>106</v>
      </c>
      <c r="D626" s="16" t="s">
        <v>106</v>
      </c>
      <c r="E626" s="79">
        <v>1030323092</v>
      </c>
      <c r="F626" s="112" t="s">
        <v>216</v>
      </c>
      <c r="G626" s="101" t="s">
        <v>217</v>
      </c>
      <c r="H626" s="110">
        <v>30</v>
      </c>
      <c r="I626" s="110">
        <v>0</v>
      </c>
      <c r="J626" s="110">
        <v>0</v>
      </c>
    </row>
    <row r="627" spans="1:13" ht="38.25" x14ac:dyDescent="0.2">
      <c r="A627" s="148"/>
      <c r="B627" s="25"/>
      <c r="C627" s="16" t="s">
        <v>106</v>
      </c>
      <c r="D627" s="16" t="s">
        <v>106</v>
      </c>
      <c r="E627" s="84" t="s">
        <v>26</v>
      </c>
      <c r="F627" s="84"/>
      <c r="G627" s="103" t="s">
        <v>40</v>
      </c>
      <c r="H627" s="41">
        <f>H628</f>
        <v>0</v>
      </c>
      <c r="I627" s="41">
        <f t="shared" ref="I627:J627" si="254">I628</f>
        <v>0</v>
      </c>
      <c r="J627" s="41">
        <f t="shared" si="254"/>
        <v>0</v>
      </c>
    </row>
    <row r="628" spans="1:13" ht="51" x14ac:dyDescent="0.2">
      <c r="A628" s="148"/>
      <c r="B628" s="25"/>
      <c r="C628" s="16" t="s">
        <v>106</v>
      </c>
      <c r="D628" s="16" t="s">
        <v>106</v>
      </c>
      <c r="E628" s="84" t="s">
        <v>682</v>
      </c>
      <c r="F628" s="16"/>
      <c r="G628" s="54" t="s">
        <v>680</v>
      </c>
      <c r="H628" s="41">
        <f>SUM(H629:H629)</f>
        <v>0</v>
      </c>
      <c r="I628" s="41">
        <f>SUM(I629:I629)</f>
        <v>0</v>
      </c>
      <c r="J628" s="41">
        <f>SUM(J629:J629)</f>
        <v>0</v>
      </c>
    </row>
    <row r="629" spans="1:13" x14ac:dyDescent="0.2">
      <c r="A629" s="148"/>
      <c r="B629" s="25"/>
      <c r="C629" s="16" t="s">
        <v>106</v>
      </c>
      <c r="D629" s="16" t="s">
        <v>106</v>
      </c>
      <c r="E629" s="84" t="s">
        <v>682</v>
      </c>
      <c r="F629" s="84" t="s">
        <v>230</v>
      </c>
      <c r="G629" s="101" t="s">
        <v>229</v>
      </c>
      <c r="H629" s="39"/>
      <c r="I629" s="39"/>
      <c r="J629" s="39"/>
    </row>
    <row r="630" spans="1:13" ht="15.75" x14ac:dyDescent="0.25">
      <c r="A630" s="3"/>
      <c r="B630" s="94"/>
      <c r="C630" s="4" t="s">
        <v>103</v>
      </c>
      <c r="D630" s="3"/>
      <c r="E630" s="3"/>
      <c r="F630" s="3"/>
      <c r="G630" s="49" t="s">
        <v>21</v>
      </c>
      <c r="H630" s="95">
        <f>H631+H659</f>
        <v>73592.100000000006</v>
      </c>
      <c r="I630" s="95">
        <f>I631+I659</f>
        <v>63537.000000000007</v>
      </c>
      <c r="J630" s="95">
        <f>J631+J659</f>
        <v>63537.000000000007</v>
      </c>
    </row>
    <row r="631" spans="1:13" s="37" customFormat="1" ht="14.25" x14ac:dyDescent="0.2">
      <c r="A631" s="27"/>
      <c r="B631" s="70"/>
      <c r="C631" s="35" t="s">
        <v>103</v>
      </c>
      <c r="D631" s="35" t="s">
        <v>90</v>
      </c>
      <c r="E631" s="35"/>
      <c r="F631" s="35"/>
      <c r="G631" s="45" t="s">
        <v>108</v>
      </c>
      <c r="H631" s="42">
        <f>H632+H656</f>
        <v>69875.200000000012</v>
      </c>
      <c r="I631" s="42">
        <f>I632+I656</f>
        <v>60386.600000000006</v>
      </c>
      <c r="J631" s="42">
        <f>J632+J656</f>
        <v>60386.600000000006</v>
      </c>
    </row>
    <row r="632" spans="1:13" s="37" customFormat="1" ht="90" x14ac:dyDescent="0.25">
      <c r="A632" s="27"/>
      <c r="B632" s="70"/>
      <c r="C632" s="16" t="s">
        <v>103</v>
      </c>
      <c r="D632" s="16" t="s">
        <v>90</v>
      </c>
      <c r="E632" s="73" t="s">
        <v>61</v>
      </c>
      <c r="F632" s="35"/>
      <c r="G632" s="53" t="s">
        <v>686</v>
      </c>
      <c r="H632" s="65">
        <f t="shared" ref="H632:J632" si="255">H633</f>
        <v>69825.200000000012</v>
      </c>
      <c r="I632" s="65">
        <f t="shared" si="255"/>
        <v>60386.600000000006</v>
      </c>
      <c r="J632" s="65">
        <f t="shared" si="255"/>
        <v>60386.600000000006</v>
      </c>
    </row>
    <row r="633" spans="1:13" s="37" customFormat="1" ht="25.5" x14ac:dyDescent="0.2">
      <c r="A633" s="27"/>
      <c r="B633" s="70"/>
      <c r="C633" s="16" t="s">
        <v>103</v>
      </c>
      <c r="D633" s="16" t="s">
        <v>90</v>
      </c>
      <c r="E633" s="21" t="s">
        <v>62</v>
      </c>
      <c r="F633" s="35"/>
      <c r="G633" s="48" t="s">
        <v>174</v>
      </c>
      <c r="H633" s="58">
        <f>H634+H646+H651</f>
        <v>69825.200000000012</v>
      </c>
      <c r="I633" s="58">
        <f t="shared" ref="I633:J633" si="256">I634+I646+I651</f>
        <v>60386.600000000006</v>
      </c>
      <c r="J633" s="58">
        <f t="shared" si="256"/>
        <v>60386.600000000006</v>
      </c>
    </row>
    <row r="634" spans="1:13" s="37" customFormat="1" ht="38.25" x14ac:dyDescent="0.2">
      <c r="A634" s="27"/>
      <c r="B634" s="70"/>
      <c r="C634" s="16" t="s">
        <v>103</v>
      </c>
      <c r="D634" s="16" t="s">
        <v>90</v>
      </c>
      <c r="E634" s="21" t="s">
        <v>213</v>
      </c>
      <c r="F634" s="35"/>
      <c r="G634" s="105" t="s">
        <v>218</v>
      </c>
      <c r="H634" s="97">
        <f>H635+H638+H640+H643</f>
        <v>68865.200000000012</v>
      </c>
      <c r="I634" s="97">
        <f t="shared" ref="I634:J634" si="257">I635+I638+I640+I643</f>
        <v>60350.600000000006</v>
      </c>
      <c r="J634" s="97">
        <f t="shared" si="257"/>
        <v>60350.600000000006</v>
      </c>
    </row>
    <row r="635" spans="1:13" ht="25.5" x14ac:dyDescent="0.2">
      <c r="A635" s="1"/>
      <c r="B635" s="25"/>
      <c r="C635" s="16" t="s">
        <v>103</v>
      </c>
      <c r="D635" s="16" t="s">
        <v>90</v>
      </c>
      <c r="E635" s="74">
        <v>210122900</v>
      </c>
      <c r="F635" s="16"/>
      <c r="G635" s="232" t="s">
        <v>173</v>
      </c>
      <c r="H635" s="39">
        <f>H636+H637</f>
        <v>11347.900000000001</v>
      </c>
      <c r="I635" s="39">
        <f>I636+I637</f>
        <v>10293.400000000001</v>
      </c>
      <c r="J635" s="39">
        <f>J636+J637</f>
        <v>10293.400000000001</v>
      </c>
    </row>
    <row r="636" spans="1:13" ht="25.5" x14ac:dyDescent="0.2">
      <c r="A636" s="1"/>
      <c r="B636" s="25"/>
      <c r="C636" s="16" t="s">
        <v>103</v>
      </c>
      <c r="D636" s="16" t="s">
        <v>90</v>
      </c>
      <c r="E636" s="74">
        <v>210122900</v>
      </c>
      <c r="F636" s="84" t="s">
        <v>66</v>
      </c>
      <c r="G636" s="55" t="s">
        <v>132</v>
      </c>
      <c r="H636" s="39">
        <f>5408.8-17.4</f>
        <v>5391.4000000000005</v>
      </c>
      <c r="I636" s="39">
        <f>5635.6-17.4</f>
        <v>5618.2000000000007</v>
      </c>
      <c r="J636" s="39">
        <f>5635.6-17.4</f>
        <v>5618.2000000000007</v>
      </c>
    </row>
    <row r="637" spans="1:13" ht="38.25" x14ac:dyDescent="0.2">
      <c r="A637" s="1"/>
      <c r="B637" s="25"/>
      <c r="C637" s="16" t="s">
        <v>103</v>
      </c>
      <c r="D637" s="16" t="s">
        <v>90</v>
      </c>
      <c r="E637" s="74">
        <v>210122900</v>
      </c>
      <c r="F637" s="84" t="s">
        <v>216</v>
      </c>
      <c r="G637" s="101" t="s">
        <v>217</v>
      </c>
      <c r="H637" s="39">
        <v>5956.5</v>
      </c>
      <c r="I637" s="39">
        <v>4675.2</v>
      </c>
      <c r="J637" s="39">
        <v>4675.2</v>
      </c>
    </row>
    <row r="638" spans="1:13" ht="51" x14ac:dyDescent="0.2">
      <c r="A638" s="1"/>
      <c r="B638" s="25"/>
      <c r="C638" s="16" t="s">
        <v>103</v>
      </c>
      <c r="D638" s="16" t="s">
        <v>90</v>
      </c>
      <c r="E638" s="74">
        <v>210121100</v>
      </c>
      <c r="F638" s="16"/>
      <c r="G638" s="232" t="s">
        <v>175</v>
      </c>
      <c r="H638" s="39">
        <f>H639</f>
        <v>33926.800000000003</v>
      </c>
      <c r="I638" s="39">
        <f>I639</f>
        <v>26466.7</v>
      </c>
      <c r="J638" s="39">
        <f>J639</f>
        <v>26466.7</v>
      </c>
    </row>
    <row r="639" spans="1:13" x14ac:dyDescent="0.2">
      <c r="A639" s="1"/>
      <c r="B639" s="25"/>
      <c r="C639" s="16" t="s">
        <v>103</v>
      </c>
      <c r="D639" s="16" t="s">
        <v>90</v>
      </c>
      <c r="E639" s="74">
        <v>210121100</v>
      </c>
      <c r="F639" s="21" t="s">
        <v>230</v>
      </c>
      <c r="G639" s="101" t="s">
        <v>229</v>
      </c>
      <c r="H639" s="148">
        <f>33945.3-18.5</f>
        <v>33926.800000000003</v>
      </c>
      <c r="I639" s="148">
        <f>26485.2-18.5</f>
        <v>26466.7</v>
      </c>
      <c r="J639" s="148">
        <f>26485.2-18.5</f>
        <v>26466.7</v>
      </c>
    </row>
    <row r="640" spans="1:13" ht="51" x14ac:dyDescent="0.2">
      <c r="A640" s="1"/>
      <c r="B640" s="25"/>
      <c r="C640" s="16" t="s">
        <v>103</v>
      </c>
      <c r="D640" s="16" t="s">
        <v>90</v>
      </c>
      <c r="E640" s="74" t="s">
        <v>486</v>
      </c>
      <c r="F640" s="84"/>
      <c r="G640" s="101" t="s">
        <v>327</v>
      </c>
      <c r="H640" s="39">
        <f>SUM(H641:H642)</f>
        <v>235.9</v>
      </c>
      <c r="I640" s="39">
        <f>SUM(I641:I642)</f>
        <v>235.9</v>
      </c>
      <c r="J640" s="39">
        <f>SUM(J641:J642)</f>
        <v>235.9</v>
      </c>
      <c r="M640" s="107"/>
    </row>
    <row r="641" spans="1:10" ht="25.5" x14ac:dyDescent="0.2">
      <c r="A641" s="1"/>
      <c r="B641" s="25"/>
      <c r="C641" s="16" t="s">
        <v>103</v>
      </c>
      <c r="D641" s="16" t="s">
        <v>90</v>
      </c>
      <c r="E641" s="74" t="s">
        <v>486</v>
      </c>
      <c r="F641" s="84" t="s">
        <v>66</v>
      </c>
      <c r="G641" s="55" t="s">
        <v>132</v>
      </c>
      <c r="H641" s="179">
        <f>50+17.4</f>
        <v>67.400000000000006</v>
      </c>
      <c r="I641" s="179">
        <f t="shared" ref="I641:J641" si="258">50+17.4</f>
        <v>67.400000000000006</v>
      </c>
      <c r="J641" s="179">
        <f t="shared" si="258"/>
        <v>67.400000000000006</v>
      </c>
    </row>
    <row r="642" spans="1:10" x14ac:dyDescent="0.2">
      <c r="A642" s="1"/>
      <c r="B642" s="25"/>
      <c r="C642" s="16" t="s">
        <v>103</v>
      </c>
      <c r="D642" s="16" t="s">
        <v>90</v>
      </c>
      <c r="E642" s="74" t="s">
        <v>486</v>
      </c>
      <c r="F642" s="21" t="s">
        <v>230</v>
      </c>
      <c r="G642" s="101" t="s">
        <v>229</v>
      </c>
      <c r="H642" s="39">
        <f>150+18.5</f>
        <v>168.5</v>
      </c>
      <c r="I642" s="39">
        <f t="shared" ref="I642:J642" si="259">150+18.5</f>
        <v>168.5</v>
      </c>
      <c r="J642" s="39">
        <f t="shared" si="259"/>
        <v>168.5</v>
      </c>
    </row>
    <row r="643" spans="1:10" ht="51" x14ac:dyDescent="0.2">
      <c r="A643" s="148"/>
      <c r="B643" s="25"/>
      <c r="C643" s="16" t="s">
        <v>103</v>
      </c>
      <c r="D643" s="16" t="s">
        <v>90</v>
      </c>
      <c r="E643" s="74">
        <v>210110680</v>
      </c>
      <c r="F643" s="84"/>
      <c r="G643" s="101" t="s">
        <v>367</v>
      </c>
      <c r="H643" s="39">
        <f>SUM(H644:H645)</f>
        <v>23354.600000000002</v>
      </c>
      <c r="I643" s="39">
        <f t="shared" ref="I643:J643" si="260">SUM(I644:I645)</f>
        <v>23354.600000000002</v>
      </c>
      <c r="J643" s="39">
        <f t="shared" si="260"/>
        <v>23354.600000000002</v>
      </c>
    </row>
    <row r="644" spans="1:10" ht="25.5" x14ac:dyDescent="0.2">
      <c r="A644" s="148"/>
      <c r="B644" s="25"/>
      <c r="C644" s="16" t="s">
        <v>103</v>
      </c>
      <c r="D644" s="16" t="s">
        <v>90</v>
      </c>
      <c r="E644" s="74">
        <v>210110680</v>
      </c>
      <c r="F644" s="84" t="s">
        <v>66</v>
      </c>
      <c r="G644" s="55" t="s">
        <v>132</v>
      </c>
      <c r="H644" s="179">
        <v>6672.7</v>
      </c>
      <c r="I644" s="179">
        <v>6672.7</v>
      </c>
      <c r="J644" s="179">
        <v>6672.7</v>
      </c>
    </row>
    <row r="645" spans="1:10" x14ac:dyDescent="0.2">
      <c r="A645" s="148"/>
      <c r="B645" s="25"/>
      <c r="C645" s="16" t="s">
        <v>103</v>
      </c>
      <c r="D645" s="16" t="s">
        <v>90</v>
      </c>
      <c r="E645" s="74">
        <v>210110680</v>
      </c>
      <c r="F645" s="21" t="s">
        <v>230</v>
      </c>
      <c r="G645" s="101" t="s">
        <v>229</v>
      </c>
      <c r="H645" s="39">
        <v>16681.900000000001</v>
      </c>
      <c r="I645" s="39">
        <v>16681.900000000001</v>
      </c>
      <c r="J645" s="39">
        <v>16681.900000000001</v>
      </c>
    </row>
    <row r="646" spans="1:10" ht="51" x14ac:dyDescent="0.2">
      <c r="A646" s="1"/>
      <c r="B646" s="25"/>
      <c r="C646" s="16" t="s">
        <v>103</v>
      </c>
      <c r="D646" s="16" t="s">
        <v>90</v>
      </c>
      <c r="E646" s="21" t="s">
        <v>262</v>
      </c>
      <c r="F646" s="35"/>
      <c r="G646" s="101" t="s">
        <v>261</v>
      </c>
      <c r="H646" s="41">
        <f>H647+H649</f>
        <v>958</v>
      </c>
      <c r="I646" s="41">
        <f>I647+I649</f>
        <v>35</v>
      </c>
      <c r="J646" s="41">
        <f>J647+J649</f>
        <v>35</v>
      </c>
    </row>
    <row r="647" spans="1:10" ht="51" x14ac:dyDescent="0.2">
      <c r="A647" s="148"/>
      <c r="B647" s="25"/>
      <c r="C647" s="16" t="s">
        <v>103</v>
      </c>
      <c r="D647" s="16" t="s">
        <v>90</v>
      </c>
      <c r="E647" s="153" t="s">
        <v>489</v>
      </c>
      <c r="F647" s="84"/>
      <c r="G647" s="176" t="s">
        <v>382</v>
      </c>
      <c r="H647" s="39">
        <f>H648</f>
        <v>13</v>
      </c>
      <c r="I647" s="39">
        <f>I648</f>
        <v>35</v>
      </c>
      <c r="J647" s="39">
        <f>J648</f>
        <v>35</v>
      </c>
    </row>
    <row r="648" spans="1:10" x14ac:dyDescent="0.2">
      <c r="A648" s="148"/>
      <c r="B648" s="25"/>
      <c r="C648" s="16" t="s">
        <v>103</v>
      </c>
      <c r="D648" s="16" t="s">
        <v>90</v>
      </c>
      <c r="E648" s="153" t="s">
        <v>489</v>
      </c>
      <c r="F648" s="21" t="s">
        <v>230</v>
      </c>
      <c r="G648" s="101" t="s">
        <v>229</v>
      </c>
      <c r="H648" s="39">
        <v>13</v>
      </c>
      <c r="I648" s="39">
        <v>35</v>
      </c>
      <c r="J648" s="39">
        <v>35</v>
      </c>
    </row>
    <row r="649" spans="1:10" ht="42" customHeight="1" x14ac:dyDescent="0.2">
      <c r="A649" s="1"/>
      <c r="B649" s="25"/>
      <c r="C649" s="16" t="s">
        <v>103</v>
      </c>
      <c r="D649" s="16" t="s">
        <v>90</v>
      </c>
      <c r="E649" s="181" t="s">
        <v>491</v>
      </c>
      <c r="F649" s="21"/>
      <c r="G649" s="101" t="s">
        <v>490</v>
      </c>
      <c r="H649" s="39">
        <f>H650</f>
        <v>945</v>
      </c>
      <c r="I649" s="39">
        <f>I650</f>
        <v>0</v>
      </c>
      <c r="J649" s="39">
        <f>J650</f>
        <v>0</v>
      </c>
    </row>
    <row r="650" spans="1:10" x14ac:dyDescent="0.2">
      <c r="A650" s="1"/>
      <c r="B650" s="25"/>
      <c r="C650" s="16" t="s">
        <v>103</v>
      </c>
      <c r="D650" s="16" t="s">
        <v>90</v>
      </c>
      <c r="E650" s="181" t="s">
        <v>491</v>
      </c>
      <c r="F650" s="21" t="s">
        <v>230</v>
      </c>
      <c r="G650" s="101" t="s">
        <v>229</v>
      </c>
      <c r="H650" s="39">
        <v>945</v>
      </c>
      <c r="I650" s="39">
        <v>0</v>
      </c>
      <c r="J650" s="39">
        <v>0</v>
      </c>
    </row>
    <row r="651" spans="1:10" ht="38.25" x14ac:dyDescent="0.2">
      <c r="A651" s="148"/>
      <c r="B651" s="25"/>
      <c r="C651" s="16" t="s">
        <v>103</v>
      </c>
      <c r="D651" s="16" t="s">
        <v>90</v>
      </c>
      <c r="E651" s="181" t="s">
        <v>492</v>
      </c>
      <c r="F651" s="21"/>
      <c r="G651" s="101" t="s">
        <v>493</v>
      </c>
      <c r="H651" s="39">
        <f>H652+H654</f>
        <v>2</v>
      </c>
      <c r="I651" s="39">
        <f t="shared" ref="I651:J651" si="261">I652+I654</f>
        <v>1</v>
      </c>
      <c r="J651" s="39">
        <f t="shared" si="261"/>
        <v>1</v>
      </c>
    </row>
    <row r="652" spans="1:10" ht="51" x14ac:dyDescent="0.2">
      <c r="A652" s="148"/>
      <c r="B652" s="25"/>
      <c r="C652" s="16" t="s">
        <v>103</v>
      </c>
      <c r="D652" s="16" t="s">
        <v>90</v>
      </c>
      <c r="E652" s="153" t="s">
        <v>770</v>
      </c>
      <c r="F652" s="84"/>
      <c r="G652" s="152" t="s">
        <v>771</v>
      </c>
      <c r="H652" s="39">
        <f>H653</f>
        <v>1</v>
      </c>
      <c r="I652" s="39">
        <f>I653</f>
        <v>0</v>
      </c>
      <c r="J652" s="39">
        <f>J653</f>
        <v>0</v>
      </c>
    </row>
    <row r="653" spans="1:10" x14ac:dyDescent="0.2">
      <c r="A653" s="148"/>
      <c r="B653" s="25"/>
      <c r="C653" s="16" t="s">
        <v>103</v>
      </c>
      <c r="D653" s="16" t="s">
        <v>90</v>
      </c>
      <c r="E653" s="153" t="s">
        <v>770</v>
      </c>
      <c r="F653" s="21" t="s">
        <v>230</v>
      </c>
      <c r="G653" s="101" t="s">
        <v>229</v>
      </c>
      <c r="H653" s="39">
        <v>1</v>
      </c>
      <c r="I653" s="39">
        <v>0</v>
      </c>
      <c r="J653" s="39">
        <v>0</v>
      </c>
    </row>
    <row r="654" spans="1:10" ht="63.75" x14ac:dyDescent="0.2">
      <c r="A654" s="148"/>
      <c r="B654" s="25"/>
      <c r="C654" s="16" t="s">
        <v>103</v>
      </c>
      <c r="D654" s="16" t="s">
        <v>90</v>
      </c>
      <c r="E654" s="181" t="s">
        <v>495</v>
      </c>
      <c r="F654" s="21"/>
      <c r="G654" s="101" t="s">
        <v>494</v>
      </c>
      <c r="H654" s="39">
        <f>H655</f>
        <v>1</v>
      </c>
      <c r="I654" s="39">
        <f>I655</f>
        <v>1</v>
      </c>
      <c r="J654" s="39">
        <f>J655</f>
        <v>1</v>
      </c>
    </row>
    <row r="655" spans="1:10" x14ac:dyDescent="0.2">
      <c r="A655" s="148"/>
      <c r="B655" s="25"/>
      <c r="C655" s="16" t="s">
        <v>103</v>
      </c>
      <c r="D655" s="16" t="s">
        <v>90</v>
      </c>
      <c r="E655" s="181" t="s">
        <v>495</v>
      </c>
      <c r="F655" s="21" t="s">
        <v>230</v>
      </c>
      <c r="G655" s="101" t="s">
        <v>229</v>
      </c>
      <c r="H655" s="39">
        <v>1</v>
      </c>
      <c r="I655" s="39">
        <v>1</v>
      </c>
      <c r="J655" s="39">
        <v>1</v>
      </c>
    </row>
    <row r="656" spans="1:10" ht="38.25" x14ac:dyDescent="0.2">
      <c r="A656" s="148"/>
      <c r="B656" s="25"/>
      <c r="C656" s="16" t="s">
        <v>103</v>
      </c>
      <c r="D656" s="16" t="s">
        <v>90</v>
      </c>
      <c r="E656" s="84" t="s">
        <v>26</v>
      </c>
      <c r="F656" s="84"/>
      <c r="G656" s="103" t="s">
        <v>40</v>
      </c>
      <c r="H656" s="41">
        <f>H657</f>
        <v>50</v>
      </c>
      <c r="I656" s="41">
        <f t="shared" ref="I656:J656" si="262">I657</f>
        <v>0</v>
      </c>
      <c r="J656" s="41">
        <f t="shared" si="262"/>
        <v>0</v>
      </c>
    </row>
    <row r="657" spans="1:10" ht="51" x14ac:dyDescent="0.2">
      <c r="A657" s="148"/>
      <c r="B657" s="25"/>
      <c r="C657" s="16" t="s">
        <v>103</v>
      </c>
      <c r="D657" s="16" t="s">
        <v>90</v>
      </c>
      <c r="E657" s="84" t="s">
        <v>682</v>
      </c>
      <c r="F657" s="16"/>
      <c r="G657" s="54" t="s">
        <v>684</v>
      </c>
      <c r="H657" s="41">
        <f>SUM(H658:H658)</f>
        <v>50</v>
      </c>
      <c r="I657" s="41">
        <f>SUM(I658:I658)</f>
        <v>0</v>
      </c>
      <c r="J657" s="41">
        <f>SUM(J658:J658)</f>
        <v>0</v>
      </c>
    </row>
    <row r="658" spans="1:10" x14ac:dyDescent="0.2">
      <c r="A658" s="148"/>
      <c r="B658" s="25"/>
      <c r="C658" s="16" t="s">
        <v>103</v>
      </c>
      <c r="D658" s="16" t="s">
        <v>90</v>
      </c>
      <c r="E658" s="84" t="s">
        <v>682</v>
      </c>
      <c r="F658" s="21" t="s">
        <v>230</v>
      </c>
      <c r="G658" s="101" t="s">
        <v>229</v>
      </c>
      <c r="H658" s="39">
        <v>50</v>
      </c>
      <c r="I658" s="39">
        <v>0</v>
      </c>
      <c r="J658" s="39">
        <v>0</v>
      </c>
    </row>
    <row r="659" spans="1:10" s="37" customFormat="1" ht="25.5" x14ac:dyDescent="0.2">
      <c r="A659" s="27"/>
      <c r="B659" s="70"/>
      <c r="C659" s="35" t="s">
        <v>103</v>
      </c>
      <c r="D659" s="35" t="s">
        <v>96</v>
      </c>
      <c r="E659" s="35"/>
      <c r="F659" s="35"/>
      <c r="G659" s="46" t="s">
        <v>7</v>
      </c>
      <c r="H659" s="42">
        <f>H660+H669</f>
        <v>3716.9</v>
      </c>
      <c r="I659" s="42">
        <f t="shared" ref="I659:J659" si="263">I660+I669</f>
        <v>3150.4</v>
      </c>
      <c r="J659" s="42">
        <f t="shared" si="263"/>
        <v>3150.4</v>
      </c>
    </row>
    <row r="660" spans="1:10" s="37" customFormat="1" ht="90" x14ac:dyDescent="0.25">
      <c r="A660" s="27"/>
      <c r="B660" s="70"/>
      <c r="C660" s="5" t="s">
        <v>103</v>
      </c>
      <c r="D660" s="5" t="s">
        <v>96</v>
      </c>
      <c r="E660" s="73" t="s">
        <v>61</v>
      </c>
      <c r="F660" s="35"/>
      <c r="G660" s="53" t="s">
        <v>686</v>
      </c>
      <c r="H660" s="65">
        <f>H661+H665</f>
        <v>3476.9</v>
      </c>
      <c r="I660" s="65">
        <f>I661+I665</f>
        <v>3150.4</v>
      </c>
      <c r="J660" s="65">
        <f>J661+J665</f>
        <v>3150.4</v>
      </c>
    </row>
    <row r="661" spans="1:10" s="37" customFormat="1" ht="25.5" x14ac:dyDescent="0.2">
      <c r="A661" s="27"/>
      <c r="B661" s="70"/>
      <c r="C661" s="16" t="s">
        <v>103</v>
      </c>
      <c r="D661" s="16" t="s">
        <v>96</v>
      </c>
      <c r="E661" s="21" t="s">
        <v>62</v>
      </c>
      <c r="F661" s="35"/>
      <c r="G661" s="48" t="s">
        <v>174</v>
      </c>
      <c r="H661" s="42">
        <f t="shared" ref="H661:J663" si="264">H662</f>
        <v>374</v>
      </c>
      <c r="I661" s="42">
        <f t="shared" si="264"/>
        <v>300</v>
      </c>
      <c r="J661" s="42">
        <f t="shared" si="264"/>
        <v>300</v>
      </c>
    </row>
    <row r="662" spans="1:10" s="37" customFormat="1" ht="38.25" x14ac:dyDescent="0.2">
      <c r="A662" s="27"/>
      <c r="B662" s="70"/>
      <c r="C662" s="16" t="s">
        <v>103</v>
      </c>
      <c r="D662" s="16" t="s">
        <v>96</v>
      </c>
      <c r="E662" s="21" t="s">
        <v>496</v>
      </c>
      <c r="F662" s="35"/>
      <c r="G662" s="105" t="s">
        <v>263</v>
      </c>
      <c r="H662" s="41">
        <f t="shared" si="264"/>
        <v>374</v>
      </c>
      <c r="I662" s="41">
        <f t="shared" si="264"/>
        <v>300</v>
      </c>
      <c r="J662" s="41">
        <f t="shared" si="264"/>
        <v>300</v>
      </c>
    </row>
    <row r="663" spans="1:10" s="37" customFormat="1" ht="51" x14ac:dyDescent="0.2">
      <c r="A663" s="27"/>
      <c r="B663" s="70"/>
      <c r="C663" s="16" t="s">
        <v>103</v>
      </c>
      <c r="D663" s="16" t="s">
        <v>96</v>
      </c>
      <c r="E663" s="21" t="s">
        <v>497</v>
      </c>
      <c r="F663" s="16"/>
      <c r="G663" s="101" t="s">
        <v>177</v>
      </c>
      <c r="H663" s="41">
        <f t="shared" si="264"/>
        <v>374</v>
      </c>
      <c r="I663" s="41">
        <f t="shared" si="264"/>
        <v>300</v>
      </c>
      <c r="J663" s="41">
        <f t="shared" si="264"/>
        <v>300</v>
      </c>
    </row>
    <row r="664" spans="1:10" s="37" customFormat="1" ht="38.25" x14ac:dyDescent="0.2">
      <c r="A664" s="27"/>
      <c r="B664" s="70"/>
      <c r="C664" s="16" t="s">
        <v>103</v>
      </c>
      <c r="D664" s="16" t="s">
        <v>96</v>
      </c>
      <c r="E664" s="21" t="s">
        <v>497</v>
      </c>
      <c r="F664" s="84" t="s">
        <v>216</v>
      </c>
      <c r="G664" s="101" t="s">
        <v>217</v>
      </c>
      <c r="H664" s="41">
        <v>374</v>
      </c>
      <c r="I664" s="41">
        <v>300</v>
      </c>
      <c r="J664" s="41">
        <v>300</v>
      </c>
    </row>
    <row r="665" spans="1:10" s="37" customFormat="1" ht="14.25" x14ac:dyDescent="0.2">
      <c r="A665" s="27"/>
      <c r="B665" s="70"/>
      <c r="C665" s="16" t="s">
        <v>103</v>
      </c>
      <c r="D665" s="16" t="s">
        <v>96</v>
      </c>
      <c r="E665" s="52" t="s">
        <v>33</v>
      </c>
      <c r="F665" s="21"/>
      <c r="G665" s="66" t="s">
        <v>48</v>
      </c>
      <c r="H665" s="58">
        <f>H666</f>
        <v>3102.9</v>
      </c>
      <c r="I665" s="58">
        <f>I666</f>
        <v>2850.4</v>
      </c>
      <c r="J665" s="58">
        <f>J666</f>
        <v>2850.4</v>
      </c>
    </row>
    <row r="666" spans="1:10" s="37" customFormat="1" ht="63.75" x14ac:dyDescent="0.2">
      <c r="A666" s="27"/>
      <c r="B666" s="70"/>
      <c r="C666" s="16" t="s">
        <v>103</v>
      </c>
      <c r="D666" s="16" t="s">
        <v>96</v>
      </c>
      <c r="E666" s="81">
        <v>290022200</v>
      </c>
      <c r="F666" s="21"/>
      <c r="G666" s="101" t="s">
        <v>269</v>
      </c>
      <c r="H666" s="97">
        <f>SUM(H667:H668)</f>
        <v>3102.9</v>
      </c>
      <c r="I666" s="97">
        <f>SUM(I667:I668)</f>
        <v>2850.4</v>
      </c>
      <c r="J666" s="97">
        <f>SUM(J667:J668)</f>
        <v>2850.4</v>
      </c>
    </row>
    <row r="667" spans="1:10" s="37" customFormat="1" ht="38.25" x14ac:dyDescent="0.2">
      <c r="A667" s="27"/>
      <c r="B667" s="70"/>
      <c r="C667" s="16" t="s">
        <v>103</v>
      </c>
      <c r="D667" s="16" t="s">
        <v>96</v>
      </c>
      <c r="E667" s="81">
        <v>290022200</v>
      </c>
      <c r="F667" s="16" t="s">
        <v>64</v>
      </c>
      <c r="G667" s="55" t="s">
        <v>65</v>
      </c>
      <c r="H667" s="97">
        <v>3035.4</v>
      </c>
      <c r="I667" s="97">
        <v>2788.9</v>
      </c>
      <c r="J667" s="97">
        <v>2788.9</v>
      </c>
    </row>
    <row r="668" spans="1:10" s="37" customFormat="1" ht="38.25" x14ac:dyDescent="0.2">
      <c r="A668" s="27"/>
      <c r="B668" s="70"/>
      <c r="C668" s="16" t="s">
        <v>103</v>
      </c>
      <c r="D668" s="16" t="s">
        <v>96</v>
      </c>
      <c r="E668" s="81">
        <v>290022200</v>
      </c>
      <c r="F668" s="84" t="s">
        <v>216</v>
      </c>
      <c r="G668" s="101" t="s">
        <v>217</v>
      </c>
      <c r="H668" s="41">
        <v>67.5</v>
      </c>
      <c r="I668" s="41">
        <v>61.5</v>
      </c>
      <c r="J668" s="41">
        <v>61.5</v>
      </c>
    </row>
    <row r="669" spans="1:10" s="37" customFormat="1" ht="38.25" x14ac:dyDescent="0.2">
      <c r="A669" s="27"/>
      <c r="B669" s="70"/>
      <c r="C669" s="16" t="s">
        <v>103</v>
      </c>
      <c r="D669" s="16" t="s">
        <v>96</v>
      </c>
      <c r="E669" s="84" t="s">
        <v>26</v>
      </c>
      <c r="F669" s="84"/>
      <c r="G669" s="103" t="s">
        <v>40</v>
      </c>
      <c r="H669" s="41">
        <f>H670</f>
        <v>240</v>
      </c>
      <c r="I669" s="41">
        <f t="shared" ref="I669:J669" si="265">I670</f>
        <v>0</v>
      </c>
      <c r="J669" s="41">
        <f t="shared" si="265"/>
        <v>0</v>
      </c>
    </row>
    <row r="670" spans="1:10" s="37" customFormat="1" ht="51" x14ac:dyDescent="0.2">
      <c r="A670" s="27"/>
      <c r="B670" s="70"/>
      <c r="C670" s="16" t="s">
        <v>103</v>
      </c>
      <c r="D670" s="16" t="s">
        <v>96</v>
      </c>
      <c r="E670" s="84" t="s">
        <v>681</v>
      </c>
      <c r="F670" s="21"/>
      <c r="G670" s="54" t="s">
        <v>680</v>
      </c>
      <c r="H670" s="39">
        <f>H671</f>
        <v>240</v>
      </c>
      <c r="I670" s="39">
        <f t="shared" ref="I670:J670" si="266">I671</f>
        <v>0</v>
      </c>
      <c r="J670" s="39">
        <f t="shared" si="266"/>
        <v>0</v>
      </c>
    </row>
    <row r="671" spans="1:10" s="37" customFormat="1" ht="38.25" x14ac:dyDescent="0.2">
      <c r="A671" s="27"/>
      <c r="B671" s="70"/>
      <c r="C671" s="16" t="s">
        <v>103</v>
      </c>
      <c r="D671" s="16" t="s">
        <v>96</v>
      </c>
      <c r="E671" s="84" t="s">
        <v>681</v>
      </c>
      <c r="F671" s="84" t="s">
        <v>216</v>
      </c>
      <c r="G671" s="101" t="s">
        <v>217</v>
      </c>
      <c r="H671" s="39">
        <v>240</v>
      </c>
      <c r="I671" s="39">
        <v>0</v>
      </c>
      <c r="J671" s="39">
        <v>0</v>
      </c>
    </row>
    <row r="672" spans="1:10" ht="15.75" x14ac:dyDescent="0.25">
      <c r="A672" s="1"/>
      <c r="B672" s="25"/>
      <c r="C672" s="4" t="s">
        <v>104</v>
      </c>
      <c r="D672" s="3"/>
      <c r="E672" s="3"/>
      <c r="F672" s="3"/>
      <c r="G672" s="49" t="s">
        <v>125</v>
      </c>
      <c r="H672" s="95">
        <f t="shared" ref="H672:J675" si="267">H673</f>
        <v>684.30000000000007</v>
      </c>
      <c r="I672" s="95">
        <f t="shared" si="267"/>
        <v>496.29999999999995</v>
      </c>
      <c r="J672" s="95">
        <f t="shared" si="267"/>
        <v>496.29999999999995</v>
      </c>
    </row>
    <row r="673" spans="1:10" ht="14.25" x14ac:dyDescent="0.2">
      <c r="A673" s="1"/>
      <c r="B673" s="25"/>
      <c r="C673" s="35" t="s">
        <v>104</v>
      </c>
      <c r="D673" s="35" t="s">
        <v>91</v>
      </c>
      <c r="E673" s="35"/>
      <c r="F673" s="35"/>
      <c r="G673" s="46" t="s">
        <v>6</v>
      </c>
      <c r="H673" s="42">
        <f t="shared" si="267"/>
        <v>684.30000000000007</v>
      </c>
      <c r="I673" s="42">
        <f t="shared" si="267"/>
        <v>496.29999999999995</v>
      </c>
      <c r="J673" s="42">
        <f t="shared" si="267"/>
        <v>496.29999999999995</v>
      </c>
    </row>
    <row r="674" spans="1:10" ht="89.25" x14ac:dyDescent="0.2">
      <c r="A674" s="1"/>
      <c r="B674" s="25"/>
      <c r="C674" s="16" t="s">
        <v>104</v>
      </c>
      <c r="D674" s="16" t="s">
        <v>91</v>
      </c>
      <c r="E674" s="73" t="s">
        <v>61</v>
      </c>
      <c r="F674" s="35"/>
      <c r="G674" s="53" t="s">
        <v>686</v>
      </c>
      <c r="H674" s="62">
        <f t="shared" si="267"/>
        <v>684.30000000000007</v>
      </c>
      <c r="I674" s="62">
        <f t="shared" si="267"/>
        <v>496.29999999999995</v>
      </c>
      <c r="J674" s="62">
        <f t="shared" si="267"/>
        <v>496.29999999999995</v>
      </c>
    </row>
    <row r="675" spans="1:10" ht="38.25" x14ac:dyDescent="0.2">
      <c r="A675" s="1"/>
      <c r="B675" s="25"/>
      <c r="C675" s="47" t="s">
        <v>104</v>
      </c>
      <c r="D675" s="47" t="s">
        <v>91</v>
      </c>
      <c r="E675" s="52" t="s">
        <v>45</v>
      </c>
      <c r="F675" s="35"/>
      <c r="G675" s="48" t="s">
        <v>205</v>
      </c>
      <c r="H675" s="58">
        <f>H676</f>
        <v>684.30000000000007</v>
      </c>
      <c r="I675" s="58">
        <f t="shared" si="267"/>
        <v>496.29999999999995</v>
      </c>
      <c r="J675" s="58">
        <f t="shared" si="267"/>
        <v>496.29999999999995</v>
      </c>
    </row>
    <row r="676" spans="1:10" ht="89.25" customHeight="1" x14ac:dyDescent="0.2">
      <c r="A676" s="1"/>
      <c r="B676" s="25"/>
      <c r="C676" s="16" t="s">
        <v>104</v>
      </c>
      <c r="D676" s="16" t="s">
        <v>91</v>
      </c>
      <c r="E676" s="21" t="s">
        <v>264</v>
      </c>
      <c r="F676" s="35"/>
      <c r="G676" s="103" t="s">
        <v>265</v>
      </c>
      <c r="H676" s="58">
        <f>H677+H679+H682</f>
        <v>684.30000000000007</v>
      </c>
      <c r="I676" s="58">
        <f t="shared" ref="I676:J676" si="268">I677+I679+I682</f>
        <v>496.29999999999995</v>
      </c>
      <c r="J676" s="58">
        <f t="shared" si="268"/>
        <v>496.29999999999995</v>
      </c>
    </row>
    <row r="677" spans="1:10" ht="89.25" x14ac:dyDescent="0.2">
      <c r="A677" s="1"/>
      <c r="B677" s="25"/>
      <c r="C677" s="16" t="s">
        <v>104</v>
      </c>
      <c r="D677" s="16" t="s">
        <v>91</v>
      </c>
      <c r="E677" s="21" t="s">
        <v>498</v>
      </c>
      <c r="F677" s="21"/>
      <c r="G677" s="103" t="s">
        <v>179</v>
      </c>
      <c r="H677" s="39">
        <f>H678</f>
        <v>543.70000000000005</v>
      </c>
      <c r="I677" s="39">
        <f>I678</f>
        <v>415.7</v>
      </c>
      <c r="J677" s="39">
        <f>J678</f>
        <v>415.7</v>
      </c>
    </row>
    <row r="678" spans="1:10" ht="38.25" x14ac:dyDescent="0.2">
      <c r="A678" s="1"/>
      <c r="B678" s="25"/>
      <c r="C678" s="16" t="s">
        <v>104</v>
      </c>
      <c r="D678" s="16" t="s">
        <v>91</v>
      </c>
      <c r="E678" s="21" t="s">
        <v>498</v>
      </c>
      <c r="F678" s="84" t="s">
        <v>216</v>
      </c>
      <c r="G678" s="101" t="s">
        <v>217</v>
      </c>
      <c r="H678" s="39">
        <v>543.70000000000005</v>
      </c>
      <c r="I678" s="39">
        <v>415.7</v>
      </c>
      <c r="J678" s="39">
        <v>415.7</v>
      </c>
    </row>
    <row r="679" spans="1:10" ht="63.75" x14ac:dyDescent="0.2">
      <c r="A679" s="1"/>
      <c r="B679" s="25"/>
      <c r="C679" s="16" t="s">
        <v>104</v>
      </c>
      <c r="D679" s="16" t="s">
        <v>91</v>
      </c>
      <c r="E679" s="21" t="s">
        <v>499</v>
      </c>
      <c r="F679" s="21"/>
      <c r="G679" s="103" t="s">
        <v>63</v>
      </c>
      <c r="H679" s="39">
        <f>SUM(H680:H681)</f>
        <v>90.6</v>
      </c>
      <c r="I679" s="39">
        <f>SUM(I680:I681)</f>
        <v>80.599999999999994</v>
      </c>
      <c r="J679" s="39">
        <f>SUM(J680:J681)</f>
        <v>80.599999999999994</v>
      </c>
    </row>
    <row r="680" spans="1:10" ht="25.5" x14ac:dyDescent="0.2">
      <c r="A680" s="1"/>
      <c r="B680" s="25"/>
      <c r="C680" s="16" t="s">
        <v>104</v>
      </c>
      <c r="D680" s="16" t="s">
        <v>91</v>
      </c>
      <c r="E680" s="21" t="s">
        <v>499</v>
      </c>
      <c r="F680" s="84" t="s">
        <v>66</v>
      </c>
      <c r="G680" s="55" t="s">
        <v>132</v>
      </c>
      <c r="H680" s="39">
        <v>39.6</v>
      </c>
      <c r="I680" s="39">
        <v>39.6</v>
      </c>
      <c r="J680" s="39">
        <v>39.6</v>
      </c>
    </row>
    <row r="681" spans="1:10" ht="38.25" x14ac:dyDescent="0.2">
      <c r="A681" s="1"/>
      <c r="B681" s="25"/>
      <c r="C681" s="16" t="s">
        <v>104</v>
      </c>
      <c r="D681" s="16" t="s">
        <v>91</v>
      </c>
      <c r="E681" s="21" t="s">
        <v>499</v>
      </c>
      <c r="F681" s="84" t="s">
        <v>216</v>
      </c>
      <c r="G681" s="101" t="s">
        <v>217</v>
      </c>
      <c r="H681" s="39">
        <v>51</v>
      </c>
      <c r="I681" s="39">
        <v>41</v>
      </c>
      <c r="J681" s="39">
        <v>41</v>
      </c>
    </row>
    <row r="682" spans="1:10" ht="51" x14ac:dyDescent="0.2">
      <c r="A682" s="148"/>
      <c r="B682" s="25"/>
      <c r="C682" s="16" t="s">
        <v>104</v>
      </c>
      <c r="D682" s="16" t="s">
        <v>91</v>
      </c>
      <c r="E682" s="21" t="s">
        <v>793</v>
      </c>
      <c r="F682" s="84"/>
      <c r="G682" s="101" t="s">
        <v>794</v>
      </c>
      <c r="H682" s="39">
        <f t="shared" ref="H682:J682" si="269">H683</f>
        <v>50</v>
      </c>
      <c r="I682" s="39">
        <f t="shared" si="269"/>
        <v>0</v>
      </c>
      <c r="J682" s="39">
        <f t="shared" si="269"/>
        <v>0</v>
      </c>
    </row>
    <row r="683" spans="1:10" ht="38.25" x14ac:dyDescent="0.2">
      <c r="A683" s="148"/>
      <c r="B683" s="25"/>
      <c r="C683" s="16" t="s">
        <v>104</v>
      </c>
      <c r="D683" s="16" t="s">
        <v>91</v>
      </c>
      <c r="E683" s="21" t="s">
        <v>793</v>
      </c>
      <c r="F683" s="84" t="s">
        <v>216</v>
      </c>
      <c r="G683" s="101" t="s">
        <v>217</v>
      </c>
      <c r="H683" s="39">
        <v>50</v>
      </c>
      <c r="I683" s="39">
        <v>0</v>
      </c>
      <c r="J683" s="39">
        <v>0</v>
      </c>
    </row>
    <row r="684" spans="1:10" s="8" customFormat="1" ht="74.25" customHeight="1" x14ac:dyDescent="0.25">
      <c r="A684" s="3">
        <v>6</v>
      </c>
      <c r="B684" s="94">
        <v>902</v>
      </c>
      <c r="C684" s="13"/>
      <c r="D684" s="13"/>
      <c r="E684" s="13"/>
      <c r="F684" s="13"/>
      <c r="G684" s="14" t="s">
        <v>201</v>
      </c>
      <c r="H684" s="95">
        <f>H685+H696</f>
        <v>10398</v>
      </c>
      <c r="I684" s="95">
        <f t="shared" ref="I684:J684" si="270">I685+I696</f>
        <v>10398</v>
      </c>
      <c r="J684" s="95">
        <f t="shared" si="270"/>
        <v>10373</v>
      </c>
    </row>
    <row r="685" spans="1:10" ht="15.75" x14ac:dyDescent="0.25">
      <c r="A685" s="3"/>
      <c r="B685" s="94"/>
      <c r="C685" s="4" t="s">
        <v>90</v>
      </c>
      <c r="D685" s="11"/>
      <c r="E685" s="11"/>
      <c r="F685" s="11"/>
      <c r="G685" s="15" t="s">
        <v>93</v>
      </c>
      <c r="H685" s="95">
        <f>H686+H692</f>
        <v>10373</v>
      </c>
      <c r="I685" s="95">
        <f>I686+I692</f>
        <v>10373</v>
      </c>
      <c r="J685" s="95">
        <f>J686+J692</f>
        <v>10373</v>
      </c>
    </row>
    <row r="686" spans="1:10" s="37" customFormat="1" ht="52.5" customHeight="1" x14ac:dyDescent="0.2">
      <c r="A686" s="27"/>
      <c r="B686" s="70"/>
      <c r="C686" s="35" t="s">
        <v>90</v>
      </c>
      <c r="D686" s="35" t="s">
        <v>98</v>
      </c>
      <c r="E686" s="35"/>
      <c r="F686" s="35"/>
      <c r="G686" s="46" t="s">
        <v>127</v>
      </c>
      <c r="H686" s="42">
        <f t="shared" ref="H686:J687" si="271">SUM(H687)</f>
        <v>9873</v>
      </c>
      <c r="I686" s="42">
        <f t="shared" si="271"/>
        <v>9873</v>
      </c>
      <c r="J686" s="42">
        <f t="shared" si="271"/>
        <v>9873</v>
      </c>
    </row>
    <row r="687" spans="1:10" ht="25.5" x14ac:dyDescent="0.2">
      <c r="A687" s="1"/>
      <c r="B687" s="25"/>
      <c r="C687" s="16" t="s">
        <v>90</v>
      </c>
      <c r="D687" s="16" t="s">
        <v>98</v>
      </c>
      <c r="E687" s="80">
        <v>9900000000</v>
      </c>
      <c r="F687" s="16"/>
      <c r="G687" s="55" t="s">
        <v>146</v>
      </c>
      <c r="H687" s="39">
        <f t="shared" si="271"/>
        <v>9873</v>
      </c>
      <c r="I687" s="39">
        <f t="shared" si="271"/>
        <v>9873</v>
      </c>
      <c r="J687" s="39">
        <f t="shared" si="271"/>
        <v>9873</v>
      </c>
    </row>
    <row r="688" spans="1:10" ht="38.25" x14ac:dyDescent="0.2">
      <c r="A688" s="1"/>
      <c r="B688" s="25"/>
      <c r="C688" s="16" t="s">
        <v>90</v>
      </c>
      <c r="D688" s="16" t="s">
        <v>98</v>
      </c>
      <c r="E688" s="80">
        <v>9980000000</v>
      </c>
      <c r="F688" s="16"/>
      <c r="G688" s="54" t="s">
        <v>31</v>
      </c>
      <c r="H688" s="39">
        <f t="shared" ref="H688:J688" si="272">H689</f>
        <v>9873</v>
      </c>
      <c r="I688" s="39">
        <f t="shared" si="272"/>
        <v>9873</v>
      </c>
      <c r="J688" s="39">
        <f t="shared" si="272"/>
        <v>9873</v>
      </c>
    </row>
    <row r="689" spans="1:12" x14ac:dyDescent="0.2">
      <c r="A689" s="1"/>
      <c r="B689" s="25"/>
      <c r="C689" s="16" t="s">
        <v>90</v>
      </c>
      <c r="D689" s="16" t="s">
        <v>98</v>
      </c>
      <c r="E689" s="80">
        <v>9980022200</v>
      </c>
      <c r="F689" s="21"/>
      <c r="G689" s="103" t="s">
        <v>117</v>
      </c>
      <c r="H689" s="39">
        <f>SUM(H690:H691)</f>
        <v>9873</v>
      </c>
      <c r="I689" s="39">
        <f>SUM(I690:I691)</f>
        <v>9873</v>
      </c>
      <c r="J689" s="39">
        <f>SUM(J690:J691)</f>
        <v>9873</v>
      </c>
    </row>
    <row r="690" spans="1:12" ht="38.25" x14ac:dyDescent="0.2">
      <c r="A690" s="1"/>
      <c r="B690" s="25"/>
      <c r="C690" s="16" t="s">
        <v>90</v>
      </c>
      <c r="D690" s="16" t="s">
        <v>98</v>
      </c>
      <c r="E690" s="80">
        <v>9980022200</v>
      </c>
      <c r="F690" s="16" t="s">
        <v>64</v>
      </c>
      <c r="G690" s="106" t="s">
        <v>65</v>
      </c>
      <c r="H690" s="39">
        <v>9404.1</v>
      </c>
      <c r="I690" s="39">
        <v>9404.1</v>
      </c>
      <c r="J690" s="39">
        <v>9404.1</v>
      </c>
    </row>
    <row r="691" spans="1:12" ht="38.25" x14ac:dyDescent="0.2">
      <c r="A691" s="1"/>
      <c r="B691" s="25"/>
      <c r="C691" s="16" t="s">
        <v>90</v>
      </c>
      <c r="D691" s="16" t="s">
        <v>98</v>
      </c>
      <c r="E691" s="80">
        <v>9980022200</v>
      </c>
      <c r="F691" s="84" t="s">
        <v>216</v>
      </c>
      <c r="G691" s="101" t="s">
        <v>217</v>
      </c>
      <c r="H691" s="39">
        <v>468.9</v>
      </c>
      <c r="I691" s="39">
        <v>468.9</v>
      </c>
      <c r="J691" s="39">
        <v>468.9</v>
      </c>
    </row>
    <row r="692" spans="1:12" ht="14.25" x14ac:dyDescent="0.2">
      <c r="A692" s="1"/>
      <c r="B692" s="25"/>
      <c r="C692" s="35" t="s">
        <v>90</v>
      </c>
      <c r="D692" s="35" t="s">
        <v>104</v>
      </c>
      <c r="E692" s="35"/>
      <c r="F692" s="35"/>
      <c r="G692" s="27" t="s">
        <v>5</v>
      </c>
      <c r="H692" s="42">
        <f t="shared" ref="H692:J694" si="273">H693</f>
        <v>500</v>
      </c>
      <c r="I692" s="42">
        <f t="shared" si="273"/>
        <v>500</v>
      </c>
      <c r="J692" s="42">
        <f t="shared" si="273"/>
        <v>500</v>
      </c>
    </row>
    <row r="693" spans="1:12" ht="14.25" x14ac:dyDescent="0.2">
      <c r="A693" s="1"/>
      <c r="B693" s="25"/>
      <c r="C693" s="16" t="s">
        <v>90</v>
      </c>
      <c r="D693" s="16" t="s">
        <v>104</v>
      </c>
      <c r="E693" s="80">
        <v>9920000000</v>
      </c>
      <c r="F693" s="35"/>
      <c r="G693" s="154" t="s">
        <v>5</v>
      </c>
      <c r="H693" s="42">
        <f t="shared" si="273"/>
        <v>500</v>
      </c>
      <c r="I693" s="42">
        <f t="shared" si="273"/>
        <v>500</v>
      </c>
      <c r="J693" s="42">
        <f t="shared" si="273"/>
        <v>500</v>
      </c>
    </row>
    <row r="694" spans="1:12" ht="25.5" x14ac:dyDescent="0.2">
      <c r="A694" s="1"/>
      <c r="B694" s="25"/>
      <c r="C694" s="16" t="s">
        <v>90</v>
      </c>
      <c r="D694" s="16" t="s">
        <v>104</v>
      </c>
      <c r="E694" s="80">
        <v>9920026100</v>
      </c>
      <c r="F694" s="21"/>
      <c r="G694" s="103" t="s">
        <v>11</v>
      </c>
      <c r="H694" s="39">
        <f t="shared" si="273"/>
        <v>500</v>
      </c>
      <c r="I694" s="39">
        <f t="shared" si="273"/>
        <v>500</v>
      </c>
      <c r="J694" s="39">
        <f t="shared" si="273"/>
        <v>500</v>
      </c>
    </row>
    <row r="695" spans="1:12" x14ac:dyDescent="0.2">
      <c r="A695" s="1"/>
      <c r="B695" s="25"/>
      <c r="C695" s="16" t="s">
        <v>90</v>
      </c>
      <c r="D695" s="16" t="s">
        <v>104</v>
      </c>
      <c r="E695" s="80">
        <v>9920026100</v>
      </c>
      <c r="F695" s="16" t="s">
        <v>86</v>
      </c>
      <c r="G695" s="101" t="s">
        <v>87</v>
      </c>
      <c r="H695" s="39">
        <v>500</v>
      </c>
      <c r="I695" s="39">
        <v>500</v>
      </c>
      <c r="J695" s="39">
        <v>500</v>
      </c>
    </row>
    <row r="696" spans="1:12" ht="32.25" customHeight="1" x14ac:dyDescent="0.25">
      <c r="B696" s="25"/>
      <c r="C696" s="4" t="s">
        <v>9</v>
      </c>
      <c r="D696" s="5"/>
      <c r="E696" s="224"/>
      <c r="F696" s="224"/>
      <c r="G696" s="49" t="s">
        <v>743</v>
      </c>
      <c r="H696" s="99">
        <f>H697</f>
        <v>25</v>
      </c>
      <c r="I696" s="99">
        <f t="shared" ref="I696:J699" si="274">I697</f>
        <v>25</v>
      </c>
      <c r="J696" s="99">
        <f t="shared" si="274"/>
        <v>0</v>
      </c>
      <c r="L696" s="107"/>
    </row>
    <row r="697" spans="1:12" ht="25.5" x14ac:dyDescent="0.2">
      <c r="B697" s="25"/>
      <c r="C697" s="47" t="s">
        <v>9</v>
      </c>
      <c r="D697" s="47" t="s">
        <v>90</v>
      </c>
      <c r="E697" s="23"/>
      <c r="F697" s="23"/>
      <c r="G697" s="48" t="s">
        <v>744</v>
      </c>
      <c r="H697" s="96">
        <f>H698</f>
        <v>25</v>
      </c>
      <c r="I697" s="96">
        <f t="shared" si="274"/>
        <v>25</v>
      </c>
      <c r="J697" s="96">
        <f t="shared" si="274"/>
        <v>0</v>
      </c>
      <c r="K697" s="149"/>
    </row>
    <row r="698" spans="1:12" ht="38.25" x14ac:dyDescent="0.2">
      <c r="B698" s="25"/>
      <c r="C698" s="84" t="s">
        <v>9</v>
      </c>
      <c r="D698" s="84" t="s">
        <v>90</v>
      </c>
      <c r="E698" s="84" t="s">
        <v>26</v>
      </c>
      <c r="F698" s="84"/>
      <c r="G698" s="103" t="s">
        <v>40</v>
      </c>
      <c r="H698" s="39">
        <f>H699</f>
        <v>25</v>
      </c>
      <c r="I698" s="39">
        <f t="shared" si="274"/>
        <v>25</v>
      </c>
      <c r="J698" s="39">
        <f t="shared" si="274"/>
        <v>0</v>
      </c>
    </row>
    <row r="699" spans="1:12" ht="25.5" x14ac:dyDescent="0.2">
      <c r="B699" s="25"/>
      <c r="C699" s="84" t="s">
        <v>9</v>
      </c>
      <c r="D699" s="84" t="s">
        <v>90</v>
      </c>
      <c r="E699" s="148">
        <v>9940026500</v>
      </c>
      <c r="F699" s="148"/>
      <c r="G699" s="223" t="s">
        <v>745</v>
      </c>
      <c r="H699" s="39">
        <f>H700</f>
        <v>25</v>
      </c>
      <c r="I699" s="39">
        <f t="shared" si="274"/>
        <v>25</v>
      </c>
      <c r="J699" s="39">
        <f t="shared" si="274"/>
        <v>0</v>
      </c>
    </row>
    <row r="700" spans="1:12" x14ac:dyDescent="0.2">
      <c r="B700" s="25"/>
      <c r="C700" s="84" t="s">
        <v>9</v>
      </c>
      <c r="D700" s="84" t="s">
        <v>90</v>
      </c>
      <c r="E700" s="148">
        <v>9940026500</v>
      </c>
      <c r="F700" s="84" t="s">
        <v>746</v>
      </c>
      <c r="G700" s="148" t="s">
        <v>747</v>
      </c>
      <c r="H700" s="39">
        <f>20.8+4.2</f>
        <v>25</v>
      </c>
      <c r="I700" s="39">
        <f>20.8+4.2</f>
        <v>25</v>
      </c>
      <c r="J700" s="39">
        <v>0</v>
      </c>
    </row>
  </sheetData>
  <mergeCells count="14">
    <mergeCell ref="B1:C1"/>
    <mergeCell ref="B2:C2"/>
    <mergeCell ref="B3:C3"/>
    <mergeCell ref="A11:A12"/>
    <mergeCell ref="A8:J8"/>
    <mergeCell ref="E10:E12"/>
    <mergeCell ref="F10:F12"/>
    <mergeCell ref="G10:G12"/>
    <mergeCell ref="H10:J10"/>
    <mergeCell ref="I11:J11"/>
    <mergeCell ref="C10:C12"/>
    <mergeCell ref="B10:B12"/>
    <mergeCell ref="H11:H12"/>
    <mergeCell ref="D10:D12"/>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M564"/>
  <sheetViews>
    <sheetView workbookViewId="0">
      <selection activeCell="F14" sqref="F14"/>
    </sheetView>
  </sheetViews>
  <sheetFormatPr defaultColWidth="9.140625" defaultRowHeight="12.75" x14ac:dyDescent="0.2"/>
  <cols>
    <col min="1" max="1" width="11.85546875" style="93" customWidth="1"/>
    <col min="2" max="2" width="3.28515625" style="93" customWidth="1"/>
    <col min="3" max="3" width="39.7109375" style="93" customWidth="1"/>
    <col min="4" max="4" width="11.85546875" style="93" customWidth="1"/>
    <col min="5" max="5" width="10.5703125" style="93" customWidth="1"/>
    <col min="6" max="6" width="10.7109375" style="93" customWidth="1"/>
    <col min="7" max="7" width="9.5703125" style="93" bestFit="1" customWidth="1"/>
    <col min="8" max="16384" width="9.140625" style="93"/>
  </cols>
  <sheetData>
    <row r="1" spans="1:7" x14ac:dyDescent="0.2">
      <c r="C1" s="155" t="s">
        <v>326</v>
      </c>
      <c r="D1" s="90"/>
      <c r="E1" s="91"/>
      <c r="F1" s="91"/>
    </row>
    <row r="2" spans="1:7" x14ac:dyDescent="0.2">
      <c r="C2" s="155" t="s">
        <v>390</v>
      </c>
      <c r="D2" s="90"/>
      <c r="E2" s="91"/>
      <c r="F2" s="91"/>
    </row>
    <row r="3" spans="1:7" x14ac:dyDescent="0.2">
      <c r="C3" s="155" t="s">
        <v>814</v>
      </c>
      <c r="D3" s="90"/>
      <c r="E3" s="91"/>
      <c r="F3" s="91"/>
    </row>
    <row r="4" spans="1:7" x14ac:dyDescent="0.2">
      <c r="C4" s="155" t="s">
        <v>145</v>
      </c>
      <c r="D4" s="90"/>
      <c r="E4" s="91"/>
      <c r="F4" s="91"/>
    </row>
    <row r="5" spans="1:7" x14ac:dyDescent="0.2">
      <c r="C5" s="155" t="s">
        <v>705</v>
      </c>
      <c r="D5" s="44"/>
    </row>
    <row r="6" spans="1:7" x14ac:dyDescent="0.2">
      <c r="C6" s="87"/>
      <c r="D6" s="44"/>
    </row>
    <row r="7" spans="1:7" ht="75.599999999999994" customHeight="1" x14ac:dyDescent="0.2">
      <c r="A7" s="256" t="s">
        <v>809</v>
      </c>
      <c r="B7" s="275"/>
      <c r="C7" s="275"/>
      <c r="D7" s="275"/>
      <c r="E7" s="275"/>
      <c r="F7" s="275"/>
      <c r="G7" s="132"/>
    </row>
    <row r="8" spans="1:7" ht="15" x14ac:dyDescent="0.2">
      <c r="A8" s="128"/>
      <c r="B8" s="131"/>
      <c r="C8" s="131"/>
      <c r="D8" s="131"/>
      <c r="E8" s="131"/>
      <c r="F8" s="131"/>
      <c r="G8" s="132"/>
    </row>
    <row r="9" spans="1:7" x14ac:dyDescent="0.2">
      <c r="D9" s="6"/>
    </row>
    <row r="10" spans="1:7" x14ac:dyDescent="0.2">
      <c r="A10" s="262" t="s">
        <v>121</v>
      </c>
      <c r="B10" s="262" t="s">
        <v>115</v>
      </c>
      <c r="C10" s="272" t="s">
        <v>278</v>
      </c>
      <c r="D10" s="268" t="s">
        <v>29</v>
      </c>
      <c r="E10" s="255"/>
      <c r="F10" s="255"/>
    </row>
    <row r="11" spans="1:7" x14ac:dyDescent="0.2">
      <c r="A11" s="263"/>
      <c r="B11" s="263"/>
      <c r="C11" s="273"/>
      <c r="D11" s="272" t="s">
        <v>413</v>
      </c>
      <c r="E11" s="255" t="s">
        <v>142</v>
      </c>
      <c r="F11" s="255"/>
    </row>
    <row r="12" spans="1:7" x14ac:dyDescent="0.2">
      <c r="A12" s="264"/>
      <c r="B12" s="264"/>
      <c r="C12" s="274"/>
      <c r="D12" s="274"/>
      <c r="E12" s="215" t="s">
        <v>514</v>
      </c>
      <c r="F12" s="215" t="s">
        <v>707</v>
      </c>
    </row>
    <row r="13" spans="1:7" x14ac:dyDescent="0.2">
      <c r="A13" s="2">
        <v>3</v>
      </c>
      <c r="B13" s="2">
        <v>4</v>
      </c>
      <c r="C13" s="2">
        <v>5</v>
      </c>
      <c r="D13" s="2">
        <v>6</v>
      </c>
      <c r="E13" s="2">
        <v>7</v>
      </c>
      <c r="F13" s="2">
        <v>8</v>
      </c>
    </row>
    <row r="14" spans="1:7" ht="18" x14ac:dyDescent="0.25">
      <c r="A14" s="2"/>
      <c r="B14" s="2"/>
      <c r="C14" s="9" t="s">
        <v>94</v>
      </c>
      <c r="D14" s="251">
        <f>D15+D510</f>
        <v>1114795.9000000001</v>
      </c>
      <c r="E14" s="252">
        <f>E15+E510</f>
        <v>1012957.5000000001</v>
      </c>
      <c r="F14" s="252">
        <f>F15+F510</f>
        <v>1029832.3999999998</v>
      </c>
    </row>
    <row r="15" spans="1:7" ht="15.75" x14ac:dyDescent="0.25">
      <c r="A15" s="2"/>
      <c r="B15" s="2"/>
      <c r="C15" s="3" t="s">
        <v>375</v>
      </c>
      <c r="D15" s="225">
        <f>D16+D113+D179+D202+D259+D289+D296+D322+D333+D364+D383+D407+D450+D470+D478+D486</f>
        <v>1005860.7000000001</v>
      </c>
      <c r="E15" s="225">
        <f>E16+E113+E179+E202+E259+E289+E296+E322+E333+E364+E383+E407+E450+E470+E478+E486</f>
        <v>904588.70000000007</v>
      </c>
      <c r="F15" s="225">
        <f>F16+F113+F179+F202+F259+F289+F296+F322+F333+F364+F383+F407+F450+F470+F478+F486</f>
        <v>922923.19999999984</v>
      </c>
    </row>
    <row r="16" spans="1:7" ht="67.5" customHeight="1" x14ac:dyDescent="0.2">
      <c r="A16" s="73" t="s">
        <v>75</v>
      </c>
      <c r="B16" s="35"/>
      <c r="C16" s="64" t="s">
        <v>685</v>
      </c>
      <c r="D16" s="62">
        <f>D17+D32+D70+D85+D109</f>
        <v>598673.99999999988</v>
      </c>
      <c r="E16" s="62">
        <f>E17+E32+E70+E85+E109</f>
        <v>604116.49999999988</v>
      </c>
      <c r="F16" s="62">
        <f>F17+F32+F70+F85+F109</f>
        <v>593952.09999999986</v>
      </c>
      <c r="G16" s="107"/>
    </row>
    <row r="17" spans="1:7" ht="25.5" x14ac:dyDescent="0.2">
      <c r="A17" s="52" t="s">
        <v>76</v>
      </c>
      <c r="B17" s="35"/>
      <c r="C17" s="46" t="s">
        <v>431</v>
      </c>
      <c r="D17" s="97">
        <f>D18+D23+D28</f>
        <v>170644</v>
      </c>
      <c r="E17" s="97">
        <f>E18+E23+E28</f>
        <v>170644</v>
      </c>
      <c r="F17" s="97">
        <f>F18+F23+F28</f>
        <v>170266.9</v>
      </c>
      <c r="G17" s="107"/>
    </row>
    <row r="18" spans="1:7" ht="38.25" x14ac:dyDescent="0.2">
      <c r="A18" s="21" t="s">
        <v>346</v>
      </c>
      <c r="B18" s="35"/>
      <c r="C18" s="100" t="s">
        <v>432</v>
      </c>
      <c r="D18" s="97">
        <f>D19+D21</f>
        <v>157198.79999999999</v>
      </c>
      <c r="E18" s="97">
        <f t="shared" ref="E18:F18" si="0">E19+E21</f>
        <v>157198.79999999999</v>
      </c>
      <c r="F18" s="97">
        <f t="shared" si="0"/>
        <v>157198.79999999999</v>
      </c>
      <c r="G18" s="107"/>
    </row>
    <row r="19" spans="1:7" ht="51" customHeight="1" x14ac:dyDescent="0.2">
      <c r="A19" s="21" t="s">
        <v>421</v>
      </c>
      <c r="B19" s="21"/>
      <c r="C19" s="101" t="s">
        <v>420</v>
      </c>
      <c r="D19" s="97">
        <f>D20</f>
        <v>88408.6</v>
      </c>
      <c r="E19" s="97">
        <f t="shared" ref="E19:F19" si="1">E20</f>
        <v>88408.6</v>
      </c>
      <c r="F19" s="97">
        <f t="shared" si="1"/>
        <v>88408.6</v>
      </c>
      <c r="G19" s="107"/>
    </row>
    <row r="20" spans="1:7" x14ac:dyDescent="0.2">
      <c r="A20" s="21" t="s">
        <v>421</v>
      </c>
      <c r="B20" s="21" t="s">
        <v>230</v>
      </c>
      <c r="C20" s="101" t="s">
        <v>229</v>
      </c>
      <c r="D20" s="178">
        <v>88408.6</v>
      </c>
      <c r="E20" s="178">
        <v>88408.6</v>
      </c>
      <c r="F20" s="178">
        <v>88408.6</v>
      </c>
      <c r="G20" s="107"/>
    </row>
    <row r="21" spans="1:7" ht="64.5" customHeight="1" x14ac:dyDescent="0.25">
      <c r="A21" s="177" t="s">
        <v>423</v>
      </c>
      <c r="B21" s="21"/>
      <c r="C21" s="101" t="s">
        <v>422</v>
      </c>
      <c r="D21" s="97">
        <f>D22</f>
        <v>68790.2</v>
      </c>
      <c r="E21" s="97">
        <f t="shared" ref="E21:F21" si="2">E22</f>
        <v>68790.2</v>
      </c>
      <c r="F21" s="97">
        <f t="shared" si="2"/>
        <v>68790.2</v>
      </c>
      <c r="G21" s="107"/>
    </row>
    <row r="22" spans="1:7" ht="15" x14ac:dyDescent="0.25">
      <c r="A22" s="177" t="s">
        <v>423</v>
      </c>
      <c r="B22" s="21" t="s">
        <v>230</v>
      </c>
      <c r="C22" s="101" t="s">
        <v>229</v>
      </c>
      <c r="D22" s="97">
        <v>68790.2</v>
      </c>
      <c r="E22" s="97">
        <v>68790.2</v>
      </c>
      <c r="F22" s="97">
        <v>68790.2</v>
      </c>
      <c r="G22" s="107"/>
    </row>
    <row r="23" spans="1:7" ht="26.25" customHeight="1" x14ac:dyDescent="0.2">
      <c r="A23" s="21" t="s">
        <v>291</v>
      </c>
      <c r="B23" s="35"/>
      <c r="C23" s="100" t="s">
        <v>424</v>
      </c>
      <c r="D23" s="97">
        <f>D24+D26</f>
        <v>377.1</v>
      </c>
      <c r="E23" s="97">
        <f t="shared" ref="E23:F23" si="3">E24+E26</f>
        <v>377.1</v>
      </c>
      <c r="F23" s="97">
        <f t="shared" si="3"/>
        <v>0</v>
      </c>
      <c r="G23" s="107"/>
    </row>
    <row r="24" spans="1:7" ht="52.5" customHeight="1" x14ac:dyDescent="0.2">
      <c r="A24" s="21" t="s">
        <v>426</v>
      </c>
      <c r="B24" s="57"/>
      <c r="C24" s="117" t="s">
        <v>425</v>
      </c>
      <c r="D24" s="97">
        <f>D25</f>
        <v>227.1</v>
      </c>
      <c r="E24" s="97">
        <f t="shared" ref="E24:F24" si="4">E25</f>
        <v>227.1</v>
      </c>
      <c r="F24" s="97">
        <f t="shared" si="4"/>
        <v>0</v>
      </c>
      <c r="G24" s="107"/>
    </row>
    <row r="25" spans="1:7" x14ac:dyDescent="0.2">
      <c r="A25" s="21" t="s">
        <v>426</v>
      </c>
      <c r="B25" s="21" t="s">
        <v>230</v>
      </c>
      <c r="C25" s="101" t="s">
        <v>229</v>
      </c>
      <c r="D25" s="97">
        <v>227.1</v>
      </c>
      <c r="E25" s="97">
        <v>227.1</v>
      </c>
      <c r="F25" s="97">
        <v>0</v>
      </c>
      <c r="G25" s="107"/>
    </row>
    <row r="26" spans="1:7" ht="54.75" customHeight="1" x14ac:dyDescent="0.2">
      <c r="A26" s="57" t="s">
        <v>427</v>
      </c>
      <c r="B26" s="21"/>
      <c r="C26" s="101" t="s">
        <v>389</v>
      </c>
      <c r="D26" s="97">
        <f>D27</f>
        <v>150</v>
      </c>
      <c r="E26" s="97">
        <f t="shared" ref="E26:F26" si="5">E27</f>
        <v>150</v>
      </c>
      <c r="F26" s="97">
        <f t="shared" si="5"/>
        <v>0</v>
      </c>
      <c r="G26" s="107"/>
    </row>
    <row r="27" spans="1:7" x14ac:dyDescent="0.2">
      <c r="A27" s="57" t="s">
        <v>427</v>
      </c>
      <c r="B27" s="21" t="s">
        <v>230</v>
      </c>
      <c r="C27" s="101" t="s">
        <v>229</v>
      </c>
      <c r="D27" s="97">
        <v>150</v>
      </c>
      <c r="E27" s="97">
        <v>150</v>
      </c>
      <c r="F27" s="97">
        <v>0</v>
      </c>
      <c r="G27" s="174"/>
    </row>
    <row r="28" spans="1:7" ht="25.5" x14ac:dyDescent="0.2">
      <c r="A28" s="21" t="s">
        <v>292</v>
      </c>
      <c r="B28" s="21"/>
      <c r="C28" s="100" t="s">
        <v>428</v>
      </c>
      <c r="D28" s="97">
        <f>D29</f>
        <v>13068.1</v>
      </c>
      <c r="E28" s="97">
        <f>E29</f>
        <v>13068.1</v>
      </c>
      <c r="F28" s="97">
        <f>F29</f>
        <v>13068.1</v>
      </c>
      <c r="G28" s="107"/>
    </row>
    <row r="29" spans="1:7" ht="78.75" customHeight="1" x14ac:dyDescent="0.2">
      <c r="A29" s="57" t="s">
        <v>430</v>
      </c>
      <c r="B29" s="21"/>
      <c r="C29" s="101" t="s">
        <v>429</v>
      </c>
      <c r="D29" s="97">
        <f>D30+D31</f>
        <v>13068.1</v>
      </c>
      <c r="E29" s="97">
        <f>E30+E31</f>
        <v>13068.1</v>
      </c>
      <c r="F29" s="97">
        <f>F30+F31</f>
        <v>13068.1</v>
      </c>
      <c r="G29" s="107"/>
    </row>
    <row r="30" spans="1:7" ht="38.25" x14ac:dyDescent="0.2">
      <c r="A30" s="57" t="s">
        <v>430</v>
      </c>
      <c r="B30" s="84" t="s">
        <v>216</v>
      </c>
      <c r="C30" s="101" t="s">
        <v>217</v>
      </c>
      <c r="D30" s="97">
        <v>330</v>
      </c>
      <c r="E30" s="97">
        <v>330</v>
      </c>
      <c r="F30" s="97">
        <v>330</v>
      </c>
      <c r="G30" s="107"/>
    </row>
    <row r="31" spans="1:7" ht="25.5" customHeight="1" x14ac:dyDescent="0.2">
      <c r="A31" s="57" t="s">
        <v>430</v>
      </c>
      <c r="B31" s="84" t="s">
        <v>268</v>
      </c>
      <c r="C31" s="101" t="s">
        <v>257</v>
      </c>
      <c r="D31" s="97">
        <v>12738.1</v>
      </c>
      <c r="E31" s="97">
        <v>12738.1</v>
      </c>
      <c r="F31" s="97">
        <v>12738.1</v>
      </c>
      <c r="G31" s="107"/>
    </row>
    <row r="32" spans="1:7" ht="38.25" x14ac:dyDescent="0.2">
      <c r="A32" s="52" t="s">
        <v>77</v>
      </c>
      <c r="B32" s="21"/>
      <c r="C32" s="46" t="s">
        <v>639</v>
      </c>
      <c r="D32" s="97">
        <f>D33+D40+D47+D54+D67</f>
        <v>371909.19999999995</v>
      </c>
      <c r="E32" s="97">
        <f t="shared" ref="E32:F32" si="6">E33+E40+E47+E54+E67</f>
        <v>377351.69999999995</v>
      </c>
      <c r="F32" s="97">
        <f t="shared" si="6"/>
        <v>367768.89999999997</v>
      </c>
      <c r="G32" s="107"/>
    </row>
    <row r="33" spans="1:7" ht="51" x14ac:dyDescent="0.2">
      <c r="A33" s="21" t="s">
        <v>296</v>
      </c>
      <c r="B33" s="35"/>
      <c r="C33" s="100" t="s">
        <v>433</v>
      </c>
      <c r="D33" s="97">
        <f>D34+D36+D38</f>
        <v>321577.69999999995</v>
      </c>
      <c r="E33" s="97">
        <f>E34+E36+E38</f>
        <v>321577.69999999995</v>
      </c>
      <c r="F33" s="97">
        <f>F34+F36+F38</f>
        <v>321577.69999999995</v>
      </c>
      <c r="G33" s="107"/>
    </row>
    <row r="34" spans="1:7" ht="66.75" customHeight="1" x14ac:dyDescent="0.2">
      <c r="A34" s="83" t="s">
        <v>435</v>
      </c>
      <c r="B34" s="84"/>
      <c r="C34" s="101" t="s">
        <v>434</v>
      </c>
      <c r="D34" s="97">
        <f>D35</f>
        <v>222855.8</v>
      </c>
      <c r="E34" s="97">
        <f>E35</f>
        <v>222855.8</v>
      </c>
      <c r="F34" s="97">
        <f>F35</f>
        <v>222855.8</v>
      </c>
      <c r="G34" s="107"/>
    </row>
    <row r="35" spans="1:7" x14ac:dyDescent="0.2">
      <c r="A35" s="57" t="s">
        <v>435</v>
      </c>
      <c r="B35" s="21" t="s">
        <v>230</v>
      </c>
      <c r="C35" s="101" t="s">
        <v>229</v>
      </c>
      <c r="D35" s="179">
        <v>222855.8</v>
      </c>
      <c r="E35" s="179">
        <v>222855.8</v>
      </c>
      <c r="F35" s="179">
        <v>222855.8</v>
      </c>
      <c r="G35" s="107"/>
    </row>
    <row r="36" spans="1:7" ht="66.75" customHeight="1" x14ac:dyDescent="0.2">
      <c r="A36" s="57" t="s">
        <v>436</v>
      </c>
      <c r="B36" s="21"/>
      <c r="C36" s="101" t="s">
        <v>295</v>
      </c>
      <c r="D36" s="97">
        <f>D37</f>
        <v>82839.399999999994</v>
      </c>
      <c r="E36" s="97">
        <f>E37</f>
        <v>82839.399999999994</v>
      </c>
      <c r="F36" s="97">
        <f>F37</f>
        <v>82839.399999999994</v>
      </c>
      <c r="G36" s="107"/>
    </row>
    <row r="37" spans="1:7" x14ac:dyDescent="0.2">
      <c r="A37" s="57" t="s">
        <v>436</v>
      </c>
      <c r="B37" s="21" t="s">
        <v>230</v>
      </c>
      <c r="C37" s="101" t="s">
        <v>229</v>
      </c>
      <c r="D37" s="97">
        <v>82839.399999999994</v>
      </c>
      <c r="E37" s="97">
        <v>82839.399999999994</v>
      </c>
      <c r="F37" s="97">
        <v>82839.399999999994</v>
      </c>
      <c r="G37" s="107"/>
    </row>
    <row r="38" spans="1:7" ht="49.5" customHeight="1" x14ac:dyDescent="0.2">
      <c r="A38" s="57" t="s">
        <v>438</v>
      </c>
      <c r="B38" s="21"/>
      <c r="C38" s="101" t="s">
        <v>437</v>
      </c>
      <c r="D38" s="97">
        <f>D39</f>
        <v>15882.5</v>
      </c>
      <c r="E38" s="97">
        <f>E39</f>
        <v>15882.5</v>
      </c>
      <c r="F38" s="97">
        <f>F39</f>
        <v>15882.5</v>
      </c>
      <c r="G38" s="107"/>
    </row>
    <row r="39" spans="1:7" x14ac:dyDescent="0.2">
      <c r="A39" s="21" t="s">
        <v>438</v>
      </c>
      <c r="B39" s="21" t="s">
        <v>230</v>
      </c>
      <c r="C39" s="101" t="s">
        <v>229</v>
      </c>
      <c r="D39" s="178">
        <v>15882.5</v>
      </c>
      <c r="E39" s="178">
        <v>15882.5</v>
      </c>
      <c r="F39" s="178">
        <v>15882.5</v>
      </c>
      <c r="G39" s="107"/>
    </row>
    <row r="40" spans="1:7" ht="37.5" customHeight="1" x14ac:dyDescent="0.2">
      <c r="A40" s="21" t="s">
        <v>440</v>
      </c>
      <c r="B40" s="83"/>
      <c r="C40" s="100" t="s">
        <v>439</v>
      </c>
      <c r="D40" s="97">
        <f>D41+D43+D45</f>
        <v>773</v>
      </c>
      <c r="E40" s="97">
        <f t="shared" ref="E40:F40" si="7">E41+E43+E45</f>
        <v>6215.5</v>
      </c>
      <c r="F40" s="97">
        <f t="shared" si="7"/>
        <v>1642.9</v>
      </c>
      <c r="G40" s="107"/>
    </row>
    <row r="41" spans="1:7" ht="51" customHeight="1" x14ac:dyDescent="0.2">
      <c r="A41" s="57" t="s">
        <v>441</v>
      </c>
      <c r="B41" s="21"/>
      <c r="C41" s="101" t="s">
        <v>442</v>
      </c>
      <c r="D41" s="97">
        <f>D42</f>
        <v>273</v>
      </c>
      <c r="E41" s="97">
        <f>E42</f>
        <v>470</v>
      </c>
      <c r="F41" s="97">
        <f>F42</f>
        <v>0</v>
      </c>
      <c r="G41" s="107"/>
    </row>
    <row r="42" spans="1:7" x14ac:dyDescent="0.2">
      <c r="A42" s="57" t="s">
        <v>441</v>
      </c>
      <c r="B42" s="21" t="s">
        <v>230</v>
      </c>
      <c r="C42" s="101" t="s">
        <v>229</v>
      </c>
      <c r="D42" s="97">
        <v>273</v>
      </c>
      <c r="E42" s="97">
        <v>470</v>
      </c>
      <c r="F42" s="97">
        <v>0</v>
      </c>
      <c r="G42" s="107"/>
    </row>
    <row r="43" spans="1:7" ht="51.75" customHeight="1" x14ac:dyDescent="0.2">
      <c r="A43" s="57" t="s">
        <v>443</v>
      </c>
      <c r="B43" s="57"/>
      <c r="C43" s="152" t="s">
        <v>444</v>
      </c>
      <c r="D43" s="97">
        <f>D44</f>
        <v>0</v>
      </c>
      <c r="E43" s="97">
        <f>E44</f>
        <v>5245.5</v>
      </c>
      <c r="F43" s="97">
        <f>F44</f>
        <v>1142.9000000000001</v>
      </c>
      <c r="G43" s="107"/>
    </row>
    <row r="44" spans="1:7" x14ac:dyDescent="0.2">
      <c r="A44" s="57" t="s">
        <v>443</v>
      </c>
      <c r="B44" s="21" t="s">
        <v>230</v>
      </c>
      <c r="C44" s="101" t="s">
        <v>229</v>
      </c>
      <c r="D44" s="97">
        <v>0</v>
      </c>
      <c r="E44" s="97">
        <v>5245.5</v>
      </c>
      <c r="F44" s="97">
        <v>1142.9000000000001</v>
      </c>
      <c r="G44" s="107"/>
    </row>
    <row r="45" spans="1:7" ht="42" customHeight="1" x14ac:dyDescent="0.2">
      <c r="A45" s="211" t="s">
        <v>759</v>
      </c>
      <c r="B45" s="21"/>
      <c r="C45" s="101" t="s">
        <v>760</v>
      </c>
      <c r="D45" s="97">
        <f>D46</f>
        <v>500</v>
      </c>
      <c r="E45" s="97">
        <f t="shared" ref="E45:F45" si="8">E46</f>
        <v>500</v>
      </c>
      <c r="F45" s="97">
        <f t="shared" si="8"/>
        <v>500</v>
      </c>
      <c r="G45" s="107"/>
    </row>
    <row r="46" spans="1:7" x14ac:dyDescent="0.2">
      <c r="A46" s="211" t="s">
        <v>759</v>
      </c>
      <c r="B46" s="21" t="s">
        <v>230</v>
      </c>
      <c r="C46" s="101" t="s">
        <v>229</v>
      </c>
      <c r="D46" s="97">
        <v>500</v>
      </c>
      <c r="E46" s="97">
        <v>500</v>
      </c>
      <c r="F46" s="97">
        <v>500</v>
      </c>
      <c r="G46" s="107"/>
    </row>
    <row r="47" spans="1:7" ht="50.25" customHeight="1" x14ac:dyDescent="0.2">
      <c r="A47" s="21" t="s">
        <v>445</v>
      </c>
      <c r="B47" s="21"/>
      <c r="C47" s="100" t="s">
        <v>447</v>
      </c>
      <c r="D47" s="97">
        <f>D48+D50+D52</f>
        <v>22975</v>
      </c>
      <c r="E47" s="97">
        <f>E48+E50+E52</f>
        <v>22975</v>
      </c>
      <c r="F47" s="97">
        <f>F48+F50+F52</f>
        <v>22800</v>
      </c>
      <c r="G47" s="107"/>
    </row>
    <row r="48" spans="1:7" ht="35.25" customHeight="1" x14ac:dyDescent="0.2">
      <c r="A48" s="57" t="s">
        <v>446</v>
      </c>
      <c r="B48" s="21"/>
      <c r="C48" s="101" t="s">
        <v>318</v>
      </c>
      <c r="D48" s="97">
        <f>D49</f>
        <v>5249.9</v>
      </c>
      <c r="E48" s="97">
        <f>E49</f>
        <v>5249.9</v>
      </c>
      <c r="F48" s="97">
        <f>F49</f>
        <v>5249.9</v>
      </c>
      <c r="G48" s="107"/>
    </row>
    <row r="49" spans="1:13" x14ac:dyDescent="0.2">
      <c r="A49" s="57" t="s">
        <v>446</v>
      </c>
      <c r="B49" s="21" t="s">
        <v>230</v>
      </c>
      <c r="C49" s="101" t="s">
        <v>229</v>
      </c>
      <c r="D49" s="179">
        <v>5249.9</v>
      </c>
      <c r="E49" s="179">
        <v>5249.9</v>
      </c>
      <c r="F49" s="179">
        <v>5249.9</v>
      </c>
      <c r="G49" s="107"/>
    </row>
    <row r="50" spans="1:13" ht="65.25" customHeight="1" x14ac:dyDescent="0.2">
      <c r="A50" s="21" t="s">
        <v>448</v>
      </c>
      <c r="B50" s="21"/>
      <c r="C50" s="101" t="s">
        <v>137</v>
      </c>
      <c r="D50" s="97">
        <f>D51</f>
        <v>17550.099999999999</v>
      </c>
      <c r="E50" s="97">
        <f>E51</f>
        <v>17550.099999999999</v>
      </c>
      <c r="F50" s="97">
        <f>F51</f>
        <v>17550.099999999999</v>
      </c>
      <c r="G50" s="107"/>
    </row>
    <row r="51" spans="1:13" x14ac:dyDescent="0.2">
      <c r="A51" s="21" t="s">
        <v>448</v>
      </c>
      <c r="B51" s="21" t="s">
        <v>230</v>
      </c>
      <c r="C51" s="101" t="s">
        <v>229</v>
      </c>
      <c r="D51" s="97">
        <v>17550.099999999999</v>
      </c>
      <c r="E51" s="97">
        <v>17550.099999999999</v>
      </c>
      <c r="F51" s="97">
        <v>17550.099999999999</v>
      </c>
      <c r="G51" s="107"/>
    </row>
    <row r="52" spans="1:13" ht="52.5" customHeight="1" x14ac:dyDescent="0.2">
      <c r="A52" s="21" t="s">
        <v>449</v>
      </c>
      <c r="B52" s="21"/>
      <c r="C52" s="101" t="s">
        <v>683</v>
      </c>
      <c r="D52" s="97">
        <f>D53</f>
        <v>175</v>
      </c>
      <c r="E52" s="97">
        <f>E53</f>
        <v>175</v>
      </c>
      <c r="F52" s="97">
        <f>F53</f>
        <v>0</v>
      </c>
      <c r="G52" s="107"/>
    </row>
    <row r="53" spans="1:13" x14ac:dyDescent="0.2">
      <c r="A53" s="21" t="s">
        <v>449</v>
      </c>
      <c r="B53" s="21" t="s">
        <v>230</v>
      </c>
      <c r="C53" s="101" t="s">
        <v>229</v>
      </c>
      <c r="D53" s="41">
        <v>175</v>
      </c>
      <c r="E53" s="41">
        <v>175</v>
      </c>
      <c r="F53" s="41">
        <v>0</v>
      </c>
      <c r="G53" s="107"/>
    </row>
    <row r="54" spans="1:13" ht="51" x14ac:dyDescent="0.2">
      <c r="A54" s="21" t="s">
        <v>450</v>
      </c>
      <c r="B54" s="21"/>
      <c r="C54" s="100" t="s">
        <v>451</v>
      </c>
      <c r="D54" s="41">
        <f>D55+D57+D60+D62+D65</f>
        <v>26333.5</v>
      </c>
      <c r="E54" s="41">
        <f>E55+E57+E60+E62+E65</f>
        <v>26333.5</v>
      </c>
      <c r="F54" s="41">
        <f>F55+F57+F60+F62</f>
        <v>21748.300000000003</v>
      </c>
      <c r="G54" s="107"/>
    </row>
    <row r="55" spans="1:13" ht="53.25" customHeight="1" x14ac:dyDescent="0.2">
      <c r="A55" s="21" t="s">
        <v>452</v>
      </c>
      <c r="B55" s="84"/>
      <c r="C55" s="55" t="s">
        <v>391</v>
      </c>
      <c r="D55" s="41">
        <f>D56</f>
        <v>18640</v>
      </c>
      <c r="E55" s="41">
        <f>E56</f>
        <v>18640</v>
      </c>
      <c r="F55" s="41">
        <f>F56</f>
        <v>18022.900000000001</v>
      </c>
      <c r="G55" s="107"/>
    </row>
    <row r="56" spans="1:13" x14ac:dyDescent="0.2">
      <c r="A56" s="21" t="s">
        <v>452</v>
      </c>
      <c r="B56" s="21" t="s">
        <v>230</v>
      </c>
      <c r="C56" s="101" t="s">
        <v>229</v>
      </c>
      <c r="D56" s="179">
        <v>18640</v>
      </c>
      <c r="E56" s="179">
        <v>18640</v>
      </c>
      <c r="F56" s="179">
        <v>18022.900000000001</v>
      </c>
      <c r="G56" s="107"/>
    </row>
    <row r="57" spans="1:13" ht="29.25" customHeight="1" x14ac:dyDescent="0.2">
      <c r="A57" s="57" t="s">
        <v>635</v>
      </c>
      <c r="B57" s="21"/>
      <c r="C57" s="101" t="s">
        <v>136</v>
      </c>
      <c r="D57" s="41">
        <f>SUM(D58:D59)</f>
        <v>183.4</v>
      </c>
      <c r="E57" s="41">
        <f>SUM(E58:E59)</f>
        <v>183.4</v>
      </c>
      <c r="F57" s="41">
        <f>SUM(F58:F59)</f>
        <v>183.4</v>
      </c>
      <c r="G57" s="107"/>
    </row>
    <row r="58" spans="1:13" ht="29.25" customHeight="1" x14ac:dyDescent="0.2">
      <c r="A58" s="57" t="s">
        <v>635</v>
      </c>
      <c r="B58" s="84" t="s">
        <v>66</v>
      </c>
      <c r="C58" s="55" t="s">
        <v>132</v>
      </c>
      <c r="D58" s="41">
        <v>88.5</v>
      </c>
      <c r="E58" s="41">
        <v>88.5</v>
      </c>
      <c r="F58" s="41">
        <v>88.5</v>
      </c>
      <c r="G58" s="107"/>
    </row>
    <row r="59" spans="1:13" ht="38.25" x14ac:dyDescent="0.2">
      <c r="A59" s="57" t="s">
        <v>635</v>
      </c>
      <c r="B59" s="84" t="s">
        <v>216</v>
      </c>
      <c r="C59" s="101" t="s">
        <v>217</v>
      </c>
      <c r="D59" s="41">
        <v>94.9</v>
      </c>
      <c r="E59" s="41">
        <v>94.9</v>
      </c>
      <c r="F59" s="41">
        <v>94.9</v>
      </c>
      <c r="G59" s="107"/>
    </row>
    <row r="60" spans="1:13" x14ac:dyDescent="0.2">
      <c r="A60" s="57" t="s">
        <v>453</v>
      </c>
      <c r="B60" s="21"/>
      <c r="C60" s="101" t="s">
        <v>47</v>
      </c>
      <c r="D60" s="41">
        <f>D61</f>
        <v>1200.2</v>
      </c>
      <c r="E60" s="41">
        <f>E61</f>
        <v>1200.2</v>
      </c>
      <c r="F60" s="41">
        <f>F61</f>
        <v>1200.2</v>
      </c>
      <c r="G60" s="107"/>
    </row>
    <row r="61" spans="1:13" x14ac:dyDescent="0.2">
      <c r="A61" s="57" t="s">
        <v>453</v>
      </c>
      <c r="B61" s="21" t="s">
        <v>230</v>
      </c>
      <c r="C61" s="101" t="s">
        <v>229</v>
      </c>
      <c r="D61" s="41">
        <v>1200.2</v>
      </c>
      <c r="E61" s="41">
        <v>1200.2</v>
      </c>
      <c r="F61" s="41">
        <v>1200.2</v>
      </c>
      <c r="G61" s="107"/>
    </row>
    <row r="62" spans="1:13" ht="39" customHeight="1" x14ac:dyDescent="0.25">
      <c r="A62" s="57" t="s">
        <v>455</v>
      </c>
      <c r="B62" s="21"/>
      <c r="C62" s="101" t="s">
        <v>454</v>
      </c>
      <c r="D62" s="41">
        <f>SUM(D63:D64)</f>
        <v>2341.8000000000002</v>
      </c>
      <c r="E62" s="41">
        <f>SUM(E63:E64)</f>
        <v>2341.8000000000002</v>
      </c>
      <c r="F62" s="41">
        <f>SUM(F63:F64)</f>
        <v>2341.8000000000002</v>
      </c>
      <c r="G62" s="107"/>
      <c r="J62" s="221"/>
      <c r="K62" s="222"/>
      <c r="L62" s="222"/>
      <c r="M62" s="221"/>
    </row>
    <row r="63" spans="1:13" x14ac:dyDescent="0.2">
      <c r="A63" s="57" t="s">
        <v>455</v>
      </c>
      <c r="B63" s="21" t="s">
        <v>230</v>
      </c>
      <c r="C63" s="101" t="s">
        <v>229</v>
      </c>
      <c r="D63" s="179">
        <v>2141.8000000000002</v>
      </c>
      <c r="E63" s="179">
        <v>2141.8000000000002</v>
      </c>
      <c r="F63" s="179">
        <v>2141.8000000000002</v>
      </c>
      <c r="G63" s="107"/>
    </row>
    <row r="64" spans="1:13" ht="63.75" x14ac:dyDescent="0.2">
      <c r="A64" s="57" t="s">
        <v>455</v>
      </c>
      <c r="B64" s="16" t="s">
        <v>13</v>
      </c>
      <c r="C64" s="101" t="s">
        <v>381</v>
      </c>
      <c r="D64" s="41">
        <v>200</v>
      </c>
      <c r="E64" s="41">
        <v>200</v>
      </c>
      <c r="F64" s="41">
        <v>200</v>
      </c>
      <c r="G64" s="107"/>
    </row>
    <row r="65" spans="1:7" ht="54" customHeight="1" x14ac:dyDescent="0.2">
      <c r="A65" s="57" t="s">
        <v>630</v>
      </c>
      <c r="B65" s="16"/>
      <c r="C65" s="101" t="s">
        <v>631</v>
      </c>
      <c r="D65" s="41">
        <f>D66</f>
        <v>3968.1</v>
      </c>
      <c r="E65" s="41">
        <f t="shared" ref="E65:F65" si="9">E66</f>
        <v>3968.1</v>
      </c>
      <c r="F65" s="41">
        <f t="shared" si="9"/>
        <v>0</v>
      </c>
      <c r="G65" s="107"/>
    </row>
    <row r="66" spans="1:7" x14ac:dyDescent="0.2">
      <c r="A66" s="57" t="s">
        <v>630</v>
      </c>
      <c r="B66" s="21" t="s">
        <v>230</v>
      </c>
      <c r="C66" s="101" t="s">
        <v>229</v>
      </c>
      <c r="D66" s="41">
        <v>3968.1</v>
      </c>
      <c r="E66" s="41">
        <v>3968.1</v>
      </c>
      <c r="F66" s="41">
        <v>0</v>
      </c>
      <c r="G66" s="107"/>
    </row>
    <row r="67" spans="1:7" ht="38.25" x14ac:dyDescent="0.2">
      <c r="A67" s="211" t="s">
        <v>761</v>
      </c>
      <c r="B67" s="21"/>
      <c r="C67" s="233" t="s">
        <v>762</v>
      </c>
      <c r="D67" s="41">
        <f>D68</f>
        <v>250</v>
      </c>
      <c r="E67" s="41">
        <f>E68</f>
        <v>250</v>
      </c>
      <c r="F67" s="41">
        <f t="shared" ref="E67:F68" si="10">F68</f>
        <v>0</v>
      </c>
      <c r="G67" s="107"/>
    </row>
    <row r="68" spans="1:7" ht="51" x14ac:dyDescent="0.2">
      <c r="A68" s="211" t="s">
        <v>764</v>
      </c>
      <c r="B68" s="21"/>
      <c r="C68" s="100" t="s">
        <v>763</v>
      </c>
      <c r="D68" s="41">
        <f>D69</f>
        <v>250</v>
      </c>
      <c r="E68" s="41">
        <f t="shared" si="10"/>
        <v>250</v>
      </c>
      <c r="F68" s="41">
        <f t="shared" si="10"/>
        <v>0</v>
      </c>
      <c r="G68" s="107"/>
    </row>
    <row r="69" spans="1:7" x14ac:dyDescent="0.2">
      <c r="A69" s="211" t="s">
        <v>764</v>
      </c>
      <c r="B69" s="21" t="s">
        <v>230</v>
      </c>
      <c r="C69" s="101" t="s">
        <v>229</v>
      </c>
      <c r="D69" s="41">
        <v>250</v>
      </c>
      <c r="E69" s="41">
        <v>250</v>
      </c>
      <c r="F69" s="41">
        <v>0</v>
      </c>
      <c r="G69" s="107"/>
    </row>
    <row r="70" spans="1:7" ht="38.25" x14ac:dyDescent="0.2">
      <c r="A70" s="52" t="s">
        <v>456</v>
      </c>
      <c r="B70" s="35"/>
      <c r="C70" s="46" t="s">
        <v>457</v>
      </c>
      <c r="D70" s="97">
        <f>D71+D78</f>
        <v>45900.9</v>
      </c>
      <c r="E70" s="97">
        <f t="shared" ref="E70:F70" si="11">E71+E78</f>
        <v>45900.9</v>
      </c>
      <c r="F70" s="97">
        <f t="shared" si="11"/>
        <v>45746.400000000001</v>
      </c>
      <c r="G70" s="107"/>
    </row>
    <row r="71" spans="1:7" ht="51" x14ac:dyDescent="0.2">
      <c r="A71" s="21" t="s">
        <v>461</v>
      </c>
      <c r="B71" s="21"/>
      <c r="C71" s="100" t="s">
        <v>458</v>
      </c>
      <c r="D71" s="41">
        <f>D72+D74+D76</f>
        <v>44705.9</v>
      </c>
      <c r="E71" s="41">
        <f>E72+E74+E76</f>
        <v>44705.9</v>
      </c>
      <c r="F71" s="41">
        <f>F72+F74+F76</f>
        <v>44705.9</v>
      </c>
      <c r="G71" s="107"/>
    </row>
    <row r="72" spans="1:7" ht="63" customHeight="1" x14ac:dyDescent="0.2">
      <c r="A72" s="57" t="s">
        <v>460</v>
      </c>
      <c r="B72" s="16"/>
      <c r="C72" s="101" t="s">
        <v>459</v>
      </c>
      <c r="D72" s="97">
        <f>D73</f>
        <v>35352.5</v>
      </c>
      <c r="E72" s="97">
        <f>E73</f>
        <v>35352.5</v>
      </c>
      <c r="F72" s="97">
        <f>F73</f>
        <v>35352.5</v>
      </c>
      <c r="G72" s="107"/>
    </row>
    <row r="73" spans="1:7" x14ac:dyDescent="0.2">
      <c r="A73" s="57" t="s">
        <v>460</v>
      </c>
      <c r="B73" s="21" t="s">
        <v>230</v>
      </c>
      <c r="C73" s="101" t="s">
        <v>229</v>
      </c>
      <c r="D73" s="97">
        <v>35352.5</v>
      </c>
      <c r="E73" s="97">
        <v>35352.5</v>
      </c>
      <c r="F73" s="97">
        <v>35352.5</v>
      </c>
      <c r="G73" s="107"/>
    </row>
    <row r="74" spans="1:7" ht="67.5" customHeight="1" x14ac:dyDescent="0.2">
      <c r="A74" s="57" t="s">
        <v>462</v>
      </c>
      <c r="B74" s="21"/>
      <c r="C74" s="101" t="s">
        <v>463</v>
      </c>
      <c r="D74" s="97">
        <f>D75</f>
        <v>9259.7999999999993</v>
      </c>
      <c r="E74" s="97">
        <f>E75</f>
        <v>9259.7999999999993</v>
      </c>
      <c r="F74" s="97">
        <f>F75</f>
        <v>9259.7999999999993</v>
      </c>
      <c r="G74" s="107"/>
    </row>
    <row r="75" spans="1:7" x14ac:dyDescent="0.2">
      <c r="A75" s="57" t="s">
        <v>462</v>
      </c>
      <c r="B75" s="21" t="s">
        <v>230</v>
      </c>
      <c r="C75" s="101" t="s">
        <v>229</v>
      </c>
      <c r="D75" s="180">
        <v>9259.7999999999993</v>
      </c>
      <c r="E75" s="180">
        <v>9259.7999999999993</v>
      </c>
      <c r="F75" s="180">
        <v>9259.7999999999993</v>
      </c>
      <c r="G75" s="107"/>
    </row>
    <row r="76" spans="1:7" ht="66" customHeight="1" x14ac:dyDescent="0.2">
      <c r="A76" s="57" t="s">
        <v>464</v>
      </c>
      <c r="B76" s="57"/>
      <c r="C76" s="101" t="s">
        <v>465</v>
      </c>
      <c r="D76" s="102">
        <f>D77</f>
        <v>93.6</v>
      </c>
      <c r="E76" s="102">
        <f>E77</f>
        <v>93.6</v>
      </c>
      <c r="F76" s="102">
        <f>F77</f>
        <v>93.6</v>
      </c>
      <c r="G76" s="107"/>
    </row>
    <row r="77" spans="1:7" x14ac:dyDescent="0.2">
      <c r="A77" s="21" t="s">
        <v>464</v>
      </c>
      <c r="B77" s="21" t="s">
        <v>230</v>
      </c>
      <c r="C77" s="101" t="s">
        <v>229</v>
      </c>
      <c r="D77" s="41">
        <v>93.6</v>
      </c>
      <c r="E77" s="41">
        <v>93.6</v>
      </c>
      <c r="F77" s="41">
        <v>93.6</v>
      </c>
      <c r="G77" s="107"/>
    </row>
    <row r="78" spans="1:7" ht="25.5" customHeight="1" x14ac:dyDescent="0.2">
      <c r="A78" s="21" t="s">
        <v>467</v>
      </c>
      <c r="B78" s="84"/>
      <c r="C78" s="100" t="s">
        <v>466</v>
      </c>
      <c r="D78" s="41">
        <f>D79+D81+D83</f>
        <v>1195</v>
      </c>
      <c r="E78" s="41">
        <f t="shared" ref="E78:F78" si="12">E79+E81+E83</f>
        <v>1195</v>
      </c>
      <c r="F78" s="41">
        <f t="shared" si="12"/>
        <v>1040.5</v>
      </c>
      <c r="G78" s="107"/>
    </row>
    <row r="79" spans="1:7" ht="52.5" customHeight="1" x14ac:dyDescent="0.2">
      <c r="A79" s="57" t="s">
        <v>638</v>
      </c>
      <c r="B79" s="21"/>
      <c r="C79" s="126" t="s">
        <v>468</v>
      </c>
      <c r="D79" s="97">
        <f>D80</f>
        <v>795</v>
      </c>
      <c r="E79" s="97">
        <f t="shared" ref="E79:F79" si="13">E80</f>
        <v>795</v>
      </c>
      <c r="F79" s="97">
        <f t="shared" si="13"/>
        <v>790.5</v>
      </c>
      <c r="G79" s="107"/>
    </row>
    <row r="80" spans="1:7" x14ac:dyDescent="0.2">
      <c r="A80" s="57" t="s">
        <v>638</v>
      </c>
      <c r="B80" s="21" t="s">
        <v>230</v>
      </c>
      <c r="C80" s="101" t="s">
        <v>229</v>
      </c>
      <c r="D80" s="97">
        <v>795</v>
      </c>
      <c r="E80" s="97">
        <v>795</v>
      </c>
      <c r="F80" s="97">
        <f>695.5+25+70.2-0.2</f>
        <v>790.5</v>
      </c>
      <c r="G80" s="107"/>
    </row>
    <row r="81" spans="1:7" ht="25.5" customHeight="1" x14ac:dyDescent="0.2">
      <c r="A81" s="57" t="s">
        <v>469</v>
      </c>
      <c r="B81" s="21"/>
      <c r="C81" s="101" t="s">
        <v>186</v>
      </c>
      <c r="D81" s="41">
        <f>D82</f>
        <v>250</v>
      </c>
      <c r="E81" s="41">
        <f t="shared" ref="E81:F81" si="14">E82</f>
        <v>250</v>
      </c>
      <c r="F81" s="41">
        <f t="shared" si="14"/>
        <v>250</v>
      </c>
      <c r="G81" s="107"/>
    </row>
    <row r="82" spans="1:7" x14ac:dyDescent="0.2">
      <c r="A82" s="57" t="s">
        <v>469</v>
      </c>
      <c r="B82" s="21" t="s">
        <v>230</v>
      </c>
      <c r="C82" s="101" t="s">
        <v>229</v>
      </c>
      <c r="D82" s="41">
        <v>250</v>
      </c>
      <c r="E82" s="41">
        <v>250</v>
      </c>
      <c r="F82" s="41">
        <v>250</v>
      </c>
      <c r="G82" s="107"/>
    </row>
    <row r="83" spans="1:7" ht="27" customHeight="1" x14ac:dyDescent="0.2">
      <c r="A83" s="127" t="s">
        <v>470</v>
      </c>
      <c r="B83" s="125"/>
      <c r="C83" s="101" t="s">
        <v>471</v>
      </c>
      <c r="D83" s="110">
        <f>D84</f>
        <v>150</v>
      </c>
      <c r="E83" s="110">
        <f t="shared" ref="E83:F83" si="15">E84</f>
        <v>150</v>
      </c>
      <c r="F83" s="110">
        <f t="shared" si="15"/>
        <v>0</v>
      </c>
      <c r="G83" s="107"/>
    </row>
    <row r="84" spans="1:7" x14ac:dyDescent="0.2">
      <c r="A84" s="127" t="s">
        <v>470</v>
      </c>
      <c r="B84" s="21" t="s">
        <v>230</v>
      </c>
      <c r="C84" s="101" t="s">
        <v>229</v>
      </c>
      <c r="D84" s="110">
        <v>150</v>
      </c>
      <c r="E84" s="110">
        <v>150</v>
      </c>
      <c r="F84" s="110">
        <v>0</v>
      </c>
      <c r="G84" s="107"/>
    </row>
    <row r="85" spans="1:7" ht="26.25" customHeight="1" x14ac:dyDescent="0.2">
      <c r="A85" s="52" t="s">
        <v>473</v>
      </c>
      <c r="B85" s="84"/>
      <c r="C85" s="46" t="s">
        <v>472</v>
      </c>
      <c r="D85" s="110">
        <f>D86+D93+D100</f>
        <v>2648.2</v>
      </c>
      <c r="E85" s="110">
        <f>E86+E93+E100</f>
        <v>2648.2</v>
      </c>
      <c r="F85" s="110">
        <f>F86+F93+F100</f>
        <v>2598.1999999999998</v>
      </c>
      <c r="G85" s="107"/>
    </row>
    <row r="86" spans="1:7" ht="26.25" customHeight="1" x14ac:dyDescent="0.2">
      <c r="A86" s="21" t="s">
        <v>474</v>
      </c>
      <c r="B86" s="21"/>
      <c r="C86" s="100" t="s">
        <v>519</v>
      </c>
      <c r="D86" s="110">
        <f>D87+D89+D91</f>
        <v>308.20000000000005</v>
      </c>
      <c r="E86" s="110">
        <f>E87+E89+E91</f>
        <v>308.20000000000005</v>
      </c>
      <c r="F86" s="110">
        <f>F87+F89+F91</f>
        <v>258.20000000000005</v>
      </c>
      <c r="G86" s="107"/>
    </row>
    <row r="87" spans="1:7" ht="38.25" x14ac:dyDescent="0.2">
      <c r="A87" s="21" t="s">
        <v>636</v>
      </c>
      <c r="B87" s="16"/>
      <c r="C87" s="100" t="s">
        <v>475</v>
      </c>
      <c r="D87" s="102">
        <f>D88</f>
        <v>134.30000000000001</v>
      </c>
      <c r="E87" s="102">
        <f>E88</f>
        <v>134.30000000000001</v>
      </c>
      <c r="F87" s="102">
        <f>F88</f>
        <v>134.30000000000001</v>
      </c>
      <c r="G87" s="107"/>
    </row>
    <row r="88" spans="1:7" x14ac:dyDescent="0.2">
      <c r="A88" s="21" t="s">
        <v>636</v>
      </c>
      <c r="B88" s="84" t="s">
        <v>371</v>
      </c>
      <c r="C88" s="101" t="s">
        <v>372</v>
      </c>
      <c r="D88" s="41">
        <v>134.30000000000001</v>
      </c>
      <c r="E88" s="41">
        <v>134.30000000000001</v>
      </c>
      <c r="F88" s="41">
        <v>134.30000000000001</v>
      </c>
      <c r="G88" s="107"/>
    </row>
    <row r="89" spans="1:7" ht="39.75" customHeight="1" x14ac:dyDescent="0.2">
      <c r="A89" s="57" t="s">
        <v>637</v>
      </c>
      <c r="B89" s="16"/>
      <c r="C89" s="101" t="s">
        <v>51</v>
      </c>
      <c r="D89" s="41">
        <f>D90</f>
        <v>123.9</v>
      </c>
      <c r="E89" s="41">
        <f>E90</f>
        <v>123.9</v>
      </c>
      <c r="F89" s="41">
        <f>F90</f>
        <v>123.9</v>
      </c>
      <c r="G89" s="107"/>
    </row>
    <row r="90" spans="1:7" ht="38.25" x14ac:dyDescent="0.2">
      <c r="A90" s="57" t="s">
        <v>637</v>
      </c>
      <c r="B90" s="84" t="s">
        <v>216</v>
      </c>
      <c r="C90" s="101" t="s">
        <v>217</v>
      </c>
      <c r="D90" s="41">
        <v>123.9</v>
      </c>
      <c r="E90" s="41">
        <v>123.9</v>
      </c>
      <c r="F90" s="41">
        <v>123.9</v>
      </c>
      <c r="G90" s="107"/>
    </row>
    <row r="91" spans="1:7" ht="66" customHeight="1" x14ac:dyDescent="0.2">
      <c r="A91" s="57" t="s">
        <v>632</v>
      </c>
      <c r="B91" s="16"/>
      <c r="C91" s="101" t="s">
        <v>476</v>
      </c>
      <c r="D91" s="41">
        <f>D92</f>
        <v>50</v>
      </c>
      <c r="E91" s="41">
        <f>E92</f>
        <v>50</v>
      </c>
      <c r="F91" s="41">
        <f>F92</f>
        <v>0</v>
      </c>
      <c r="G91" s="107"/>
    </row>
    <row r="92" spans="1:7" x14ac:dyDescent="0.2">
      <c r="A92" s="57" t="s">
        <v>632</v>
      </c>
      <c r="B92" s="21" t="s">
        <v>230</v>
      </c>
      <c r="C92" s="101" t="s">
        <v>229</v>
      </c>
      <c r="D92" s="41">
        <v>50</v>
      </c>
      <c r="E92" s="41">
        <v>50</v>
      </c>
      <c r="F92" s="41">
        <v>0</v>
      </c>
      <c r="G92" s="107"/>
    </row>
    <row r="93" spans="1:7" ht="38.25" x14ac:dyDescent="0.2">
      <c r="A93" s="21" t="s">
        <v>477</v>
      </c>
      <c r="B93" s="21"/>
      <c r="C93" s="100" t="s">
        <v>478</v>
      </c>
      <c r="D93" s="102">
        <f>D94+D96+D98</f>
        <v>1473.1</v>
      </c>
      <c r="E93" s="102">
        <f>E94+E96+E98</f>
        <v>1473.1</v>
      </c>
      <c r="F93" s="102">
        <f>F94+F96+F98</f>
        <v>1473.1</v>
      </c>
      <c r="G93" s="107"/>
    </row>
    <row r="94" spans="1:7" ht="42.75" customHeight="1" x14ac:dyDescent="0.2">
      <c r="A94" s="57" t="s">
        <v>633</v>
      </c>
      <c r="B94" s="16"/>
      <c r="C94" s="101" t="s">
        <v>46</v>
      </c>
      <c r="D94" s="41">
        <f>D95</f>
        <v>250</v>
      </c>
      <c r="E94" s="41">
        <f>E95</f>
        <v>250</v>
      </c>
      <c r="F94" s="41">
        <f>F95</f>
        <v>250</v>
      </c>
      <c r="G94" s="107"/>
    </row>
    <row r="95" spans="1:7" x14ac:dyDescent="0.2">
      <c r="A95" s="57" t="s">
        <v>633</v>
      </c>
      <c r="B95" s="21" t="s">
        <v>230</v>
      </c>
      <c r="C95" s="101" t="s">
        <v>229</v>
      </c>
      <c r="D95" s="97">
        <v>250</v>
      </c>
      <c r="E95" s="97">
        <v>250</v>
      </c>
      <c r="F95" s="97">
        <v>250</v>
      </c>
      <c r="G95" s="107"/>
    </row>
    <row r="96" spans="1:7" ht="42" customHeight="1" x14ac:dyDescent="0.2">
      <c r="A96" s="57" t="s">
        <v>634</v>
      </c>
      <c r="B96" s="16"/>
      <c r="C96" s="54" t="s">
        <v>574</v>
      </c>
      <c r="D96" s="97">
        <f>D97</f>
        <v>71.099999999999994</v>
      </c>
      <c r="E96" s="97">
        <f>E97</f>
        <v>71.099999999999994</v>
      </c>
      <c r="F96" s="97">
        <f>F97</f>
        <v>71.099999999999994</v>
      </c>
      <c r="G96" s="107"/>
    </row>
    <row r="97" spans="1:7" x14ac:dyDescent="0.2">
      <c r="A97" s="57" t="s">
        <v>634</v>
      </c>
      <c r="B97" s="21" t="s">
        <v>230</v>
      </c>
      <c r="C97" s="101" t="s">
        <v>229</v>
      </c>
      <c r="D97" s="97">
        <v>71.099999999999994</v>
      </c>
      <c r="E97" s="97">
        <v>71.099999999999994</v>
      </c>
      <c r="F97" s="97">
        <v>71.099999999999994</v>
      </c>
      <c r="G97" s="107"/>
    </row>
    <row r="98" spans="1:7" ht="91.5" customHeight="1" x14ac:dyDescent="0.2">
      <c r="A98" s="81">
        <v>140210560</v>
      </c>
      <c r="B98" s="84"/>
      <c r="C98" s="101" t="s">
        <v>185</v>
      </c>
      <c r="D98" s="41">
        <f>D99</f>
        <v>1152</v>
      </c>
      <c r="E98" s="41">
        <f>E99</f>
        <v>1152</v>
      </c>
      <c r="F98" s="41">
        <f>F99</f>
        <v>1152</v>
      </c>
      <c r="G98" s="107"/>
    </row>
    <row r="99" spans="1:7" ht="25.5" x14ac:dyDescent="0.2">
      <c r="A99" s="81">
        <v>140210560</v>
      </c>
      <c r="B99" s="83" t="s">
        <v>287</v>
      </c>
      <c r="C99" s="101" t="s">
        <v>288</v>
      </c>
      <c r="D99" s="179">
        <v>1152</v>
      </c>
      <c r="E99" s="179">
        <v>1152</v>
      </c>
      <c r="F99" s="179">
        <v>1152</v>
      </c>
      <c r="G99" s="107"/>
    </row>
    <row r="100" spans="1:7" ht="38.25" x14ac:dyDescent="0.2">
      <c r="A100" s="21" t="s">
        <v>479</v>
      </c>
      <c r="B100" s="21"/>
      <c r="C100" s="100" t="s">
        <v>480</v>
      </c>
      <c r="D100" s="41">
        <f>D101+D103+D105+D107</f>
        <v>866.9</v>
      </c>
      <c r="E100" s="41">
        <f>E101+E103+E105+E107</f>
        <v>866.9</v>
      </c>
      <c r="F100" s="41">
        <f>F101+F103+F105+F107</f>
        <v>866.9</v>
      </c>
      <c r="G100" s="107"/>
    </row>
    <row r="101" spans="1:7" ht="63" customHeight="1" x14ac:dyDescent="0.2">
      <c r="A101" s="81">
        <v>140323020</v>
      </c>
      <c r="B101" s="83"/>
      <c r="C101" s="101" t="s">
        <v>135</v>
      </c>
      <c r="D101" s="41">
        <f>D102</f>
        <v>252.5</v>
      </c>
      <c r="E101" s="41">
        <f>E102</f>
        <v>252.5</v>
      </c>
      <c r="F101" s="41">
        <f>F102</f>
        <v>252.5</v>
      </c>
      <c r="G101" s="107"/>
    </row>
    <row r="102" spans="1:7" ht="38.25" x14ac:dyDescent="0.2">
      <c r="A102" s="81">
        <v>140323020</v>
      </c>
      <c r="B102" s="84" t="s">
        <v>216</v>
      </c>
      <c r="C102" s="101" t="s">
        <v>217</v>
      </c>
      <c r="D102" s="41">
        <f>112+140.5</f>
        <v>252.5</v>
      </c>
      <c r="E102" s="41">
        <f t="shared" ref="E102:F102" si="16">112+140.5</f>
        <v>252.5</v>
      </c>
      <c r="F102" s="41">
        <f t="shared" si="16"/>
        <v>252.5</v>
      </c>
      <c r="G102" s="107"/>
    </row>
    <row r="103" spans="1:7" ht="68.25" customHeight="1" x14ac:dyDescent="0.2">
      <c r="A103" s="81">
        <v>140323025</v>
      </c>
      <c r="B103" s="83"/>
      <c r="C103" s="101" t="s">
        <v>481</v>
      </c>
      <c r="D103" s="41">
        <f>D104</f>
        <v>322.3</v>
      </c>
      <c r="E103" s="41">
        <f>E104</f>
        <v>322.3</v>
      </c>
      <c r="F103" s="41">
        <f>F104</f>
        <v>322.3</v>
      </c>
      <c r="G103" s="107"/>
    </row>
    <row r="104" spans="1:7" ht="38.25" x14ac:dyDescent="0.2">
      <c r="A104" s="81">
        <v>140323025</v>
      </c>
      <c r="B104" s="84" t="s">
        <v>216</v>
      </c>
      <c r="C104" s="101" t="s">
        <v>217</v>
      </c>
      <c r="D104" s="41">
        <v>322.3</v>
      </c>
      <c r="E104" s="41">
        <v>322.3</v>
      </c>
      <c r="F104" s="41">
        <v>322.3</v>
      </c>
      <c r="G104" s="107"/>
    </row>
    <row r="105" spans="1:7" ht="54.75" customHeight="1" x14ac:dyDescent="0.2">
      <c r="A105" s="81" t="s">
        <v>482</v>
      </c>
      <c r="B105" s="84"/>
      <c r="C105" s="101" t="s">
        <v>483</v>
      </c>
      <c r="D105" s="41">
        <f>D106</f>
        <v>90</v>
      </c>
      <c r="E105" s="41">
        <f>E106</f>
        <v>90</v>
      </c>
      <c r="F105" s="41">
        <f>F106</f>
        <v>90</v>
      </c>
      <c r="G105" s="107"/>
    </row>
    <row r="106" spans="1:7" ht="38.25" x14ac:dyDescent="0.2">
      <c r="A106" s="81" t="s">
        <v>482</v>
      </c>
      <c r="B106" s="84" t="s">
        <v>216</v>
      </c>
      <c r="C106" s="101" t="s">
        <v>217</v>
      </c>
      <c r="D106" s="41">
        <v>90</v>
      </c>
      <c r="E106" s="41">
        <v>90</v>
      </c>
      <c r="F106" s="41">
        <v>90</v>
      </c>
      <c r="G106" s="107"/>
    </row>
    <row r="107" spans="1:7" ht="26.25" customHeight="1" x14ac:dyDescent="0.2">
      <c r="A107" s="81">
        <v>140311080</v>
      </c>
      <c r="B107" s="84"/>
      <c r="C107" s="101" t="s">
        <v>484</v>
      </c>
      <c r="D107" s="41">
        <f>D108</f>
        <v>202.1</v>
      </c>
      <c r="E107" s="41">
        <f>E108</f>
        <v>202.1</v>
      </c>
      <c r="F107" s="41">
        <f>F108</f>
        <v>202.1</v>
      </c>
      <c r="G107" s="107"/>
    </row>
    <row r="108" spans="1:7" ht="38.25" x14ac:dyDescent="0.2">
      <c r="A108" s="81">
        <v>140311080</v>
      </c>
      <c r="B108" s="84" t="s">
        <v>216</v>
      </c>
      <c r="C108" s="101" t="s">
        <v>217</v>
      </c>
      <c r="D108" s="179">
        <v>202.1</v>
      </c>
      <c r="E108" s="179">
        <v>202.1</v>
      </c>
      <c r="F108" s="179">
        <v>202.1</v>
      </c>
      <c r="G108" s="107"/>
    </row>
    <row r="109" spans="1:7" x14ac:dyDescent="0.2">
      <c r="A109" s="52" t="s">
        <v>78</v>
      </c>
      <c r="B109" s="16"/>
      <c r="C109" s="66" t="s">
        <v>48</v>
      </c>
      <c r="D109" s="41">
        <f>D110</f>
        <v>7571.7000000000007</v>
      </c>
      <c r="E109" s="41">
        <f>E110</f>
        <v>7571.7000000000007</v>
      </c>
      <c r="F109" s="41">
        <f>F110</f>
        <v>7571.7000000000007</v>
      </c>
      <c r="G109" s="107"/>
    </row>
    <row r="110" spans="1:7" ht="51" customHeight="1" x14ac:dyDescent="0.2">
      <c r="A110" s="81">
        <v>190022200</v>
      </c>
      <c r="B110" s="84"/>
      <c r="C110" s="101" t="s">
        <v>485</v>
      </c>
      <c r="D110" s="41">
        <f>SUM(D111:D112)</f>
        <v>7571.7000000000007</v>
      </c>
      <c r="E110" s="41">
        <f>SUM(E111:E112)</f>
        <v>7571.7000000000007</v>
      </c>
      <c r="F110" s="41">
        <f>SUM(F111:F112)</f>
        <v>7571.7000000000007</v>
      </c>
      <c r="G110" s="107"/>
    </row>
    <row r="111" spans="1:7" ht="25.5" x14ac:dyDescent="0.2">
      <c r="A111" s="81">
        <v>190022200</v>
      </c>
      <c r="B111" s="16" t="s">
        <v>64</v>
      </c>
      <c r="C111" s="55" t="s">
        <v>65</v>
      </c>
      <c r="D111" s="41">
        <f>4887.2+592.5+1638.9</f>
        <v>7118.6</v>
      </c>
      <c r="E111" s="41">
        <f t="shared" ref="E111:F111" si="17">4887.2+592.5+1638.9</f>
        <v>7118.6</v>
      </c>
      <c r="F111" s="41">
        <f t="shared" si="17"/>
        <v>7118.6</v>
      </c>
      <c r="G111" s="107"/>
    </row>
    <row r="112" spans="1:7" ht="38.25" x14ac:dyDescent="0.2">
      <c r="A112" s="81">
        <v>190022200</v>
      </c>
      <c r="B112" s="84" t="s">
        <v>216</v>
      </c>
      <c r="C112" s="101" t="s">
        <v>217</v>
      </c>
      <c r="D112" s="41">
        <f>453.1</f>
        <v>453.1</v>
      </c>
      <c r="E112" s="41">
        <f t="shared" ref="E112:F112" si="18">453.1</f>
        <v>453.1</v>
      </c>
      <c r="F112" s="41">
        <f t="shared" si="18"/>
        <v>453.1</v>
      </c>
      <c r="G112" s="107"/>
    </row>
    <row r="113" spans="1:7" ht="78" customHeight="1" x14ac:dyDescent="0.25">
      <c r="A113" s="73" t="s">
        <v>61</v>
      </c>
      <c r="B113" s="35"/>
      <c r="C113" s="53" t="s">
        <v>686</v>
      </c>
      <c r="D113" s="65">
        <f>D114+D150+D159+D175</f>
        <v>98935</v>
      </c>
      <c r="E113" s="65">
        <f t="shared" ref="E113:F113" si="19">E114+E150+E159+E175</f>
        <v>86855.7</v>
      </c>
      <c r="F113" s="65">
        <f t="shared" si="19"/>
        <v>86855.7</v>
      </c>
      <c r="G113" s="107"/>
    </row>
    <row r="114" spans="1:7" ht="25.5" x14ac:dyDescent="0.2">
      <c r="A114" s="21" t="s">
        <v>62</v>
      </c>
      <c r="B114" s="35"/>
      <c r="C114" s="48" t="s">
        <v>174</v>
      </c>
      <c r="D114" s="58">
        <f>D115+D127+D134+D139+D144+D147</f>
        <v>84649.3</v>
      </c>
      <c r="E114" s="58">
        <f t="shared" ref="E114:F114" si="20">E115+E127+E134+E139+E144+E147</f>
        <v>75831.600000000006</v>
      </c>
      <c r="F114" s="58">
        <f t="shared" si="20"/>
        <v>75831.600000000006</v>
      </c>
      <c r="G114" s="107"/>
    </row>
    <row r="115" spans="1:7" ht="38.25" x14ac:dyDescent="0.2">
      <c r="A115" s="21" t="s">
        <v>213</v>
      </c>
      <c r="B115" s="35"/>
      <c r="C115" s="105" t="s">
        <v>218</v>
      </c>
      <c r="D115" s="97">
        <f>D116+D119+D121+D124</f>
        <v>68865.200000000012</v>
      </c>
      <c r="E115" s="97">
        <f t="shared" ref="E115:F115" si="21">E116+E119+E121+E124</f>
        <v>60350.600000000006</v>
      </c>
      <c r="F115" s="97">
        <f t="shared" si="21"/>
        <v>60350.600000000006</v>
      </c>
      <c r="G115" s="107"/>
    </row>
    <row r="116" spans="1:7" ht="25.5" x14ac:dyDescent="0.2">
      <c r="A116" s="74">
        <v>210122900</v>
      </c>
      <c r="B116" s="16"/>
      <c r="C116" s="129" t="s">
        <v>173</v>
      </c>
      <c r="D116" s="39">
        <f>D117+D118</f>
        <v>11347.900000000001</v>
      </c>
      <c r="E116" s="39">
        <f>E117+E118</f>
        <v>10293.400000000001</v>
      </c>
      <c r="F116" s="39">
        <f>F117+F118</f>
        <v>10293.400000000001</v>
      </c>
      <c r="G116" s="107"/>
    </row>
    <row r="117" spans="1:7" ht="25.5" x14ac:dyDescent="0.2">
      <c r="A117" s="74">
        <v>210122900</v>
      </c>
      <c r="B117" s="84" t="s">
        <v>66</v>
      </c>
      <c r="C117" s="55" t="s">
        <v>132</v>
      </c>
      <c r="D117" s="39">
        <f>5408.8-17.4</f>
        <v>5391.4000000000005</v>
      </c>
      <c r="E117" s="39">
        <f>5635.6-17.4</f>
        <v>5618.2000000000007</v>
      </c>
      <c r="F117" s="39">
        <f>5635.6-17.4</f>
        <v>5618.2000000000007</v>
      </c>
      <c r="G117" s="107"/>
    </row>
    <row r="118" spans="1:7" ht="38.25" x14ac:dyDescent="0.2">
      <c r="A118" s="74">
        <v>210122900</v>
      </c>
      <c r="B118" s="84" t="s">
        <v>216</v>
      </c>
      <c r="C118" s="101" t="s">
        <v>217</v>
      </c>
      <c r="D118" s="39">
        <v>5956.5</v>
      </c>
      <c r="E118" s="39">
        <v>4675.2</v>
      </c>
      <c r="F118" s="39">
        <v>4675.2</v>
      </c>
      <c r="G118" s="107"/>
    </row>
    <row r="119" spans="1:7" ht="51" x14ac:dyDescent="0.2">
      <c r="A119" s="74">
        <v>210121100</v>
      </c>
      <c r="B119" s="16"/>
      <c r="C119" s="144" t="s">
        <v>175</v>
      </c>
      <c r="D119" s="39">
        <f>D120</f>
        <v>33926.800000000003</v>
      </c>
      <c r="E119" s="39">
        <f>E120</f>
        <v>26466.7</v>
      </c>
      <c r="F119" s="39">
        <f>F120</f>
        <v>26466.7</v>
      </c>
      <c r="G119" s="107"/>
    </row>
    <row r="120" spans="1:7" x14ac:dyDescent="0.2">
      <c r="A120" s="74">
        <v>210121100</v>
      </c>
      <c r="B120" s="21" t="s">
        <v>230</v>
      </c>
      <c r="C120" s="101" t="s">
        <v>229</v>
      </c>
      <c r="D120" s="148">
        <f>33945.3-18.5</f>
        <v>33926.800000000003</v>
      </c>
      <c r="E120" s="148">
        <f>26485.2-18.5</f>
        <v>26466.7</v>
      </c>
      <c r="F120" s="148">
        <f>26485.2-18.5</f>
        <v>26466.7</v>
      </c>
      <c r="G120" s="107"/>
    </row>
    <row r="121" spans="1:7" ht="38.25" x14ac:dyDescent="0.2">
      <c r="A121" s="74" t="s">
        <v>486</v>
      </c>
      <c r="B121" s="84"/>
      <c r="C121" s="101" t="s">
        <v>327</v>
      </c>
      <c r="D121" s="39">
        <f>SUM(D122:D123)</f>
        <v>235.9</v>
      </c>
      <c r="E121" s="39">
        <f>SUM(E122:E123)</f>
        <v>235.9</v>
      </c>
      <c r="F121" s="39">
        <f>SUM(F122:F123)</f>
        <v>235.9</v>
      </c>
      <c r="G121" s="107"/>
    </row>
    <row r="122" spans="1:7" ht="25.5" x14ac:dyDescent="0.2">
      <c r="A122" s="74" t="s">
        <v>486</v>
      </c>
      <c r="B122" s="84" t="s">
        <v>66</v>
      </c>
      <c r="C122" s="55" t="s">
        <v>132</v>
      </c>
      <c r="D122" s="179">
        <f>50+17.4</f>
        <v>67.400000000000006</v>
      </c>
      <c r="E122" s="179">
        <f t="shared" ref="E122:F122" si="22">50+17.4</f>
        <v>67.400000000000006</v>
      </c>
      <c r="F122" s="179">
        <f t="shared" si="22"/>
        <v>67.400000000000006</v>
      </c>
      <c r="G122" s="107"/>
    </row>
    <row r="123" spans="1:7" x14ac:dyDescent="0.2">
      <c r="A123" s="74" t="s">
        <v>486</v>
      </c>
      <c r="B123" s="21" t="s">
        <v>230</v>
      </c>
      <c r="C123" s="101" t="s">
        <v>229</v>
      </c>
      <c r="D123" s="39">
        <f>150+18.5</f>
        <v>168.5</v>
      </c>
      <c r="E123" s="39">
        <f t="shared" ref="E123:F123" si="23">150+18.5</f>
        <v>168.5</v>
      </c>
      <c r="F123" s="39">
        <f t="shared" si="23"/>
        <v>168.5</v>
      </c>
      <c r="G123" s="107"/>
    </row>
    <row r="124" spans="1:7" ht="51" x14ac:dyDescent="0.2">
      <c r="A124" s="74">
        <v>210110680</v>
      </c>
      <c r="B124" s="84"/>
      <c r="C124" s="101" t="s">
        <v>367</v>
      </c>
      <c r="D124" s="39">
        <f>SUM(D125:D126)</f>
        <v>23354.600000000002</v>
      </c>
      <c r="E124" s="39">
        <f t="shared" ref="E124:F124" si="24">SUM(E125:E126)</f>
        <v>23354.600000000002</v>
      </c>
      <c r="F124" s="39">
        <f t="shared" si="24"/>
        <v>23354.600000000002</v>
      </c>
      <c r="G124" s="107"/>
    </row>
    <row r="125" spans="1:7" ht="25.5" x14ac:dyDescent="0.2">
      <c r="A125" s="74">
        <v>210110680</v>
      </c>
      <c r="B125" s="84" t="s">
        <v>66</v>
      </c>
      <c r="C125" s="55" t="s">
        <v>132</v>
      </c>
      <c r="D125" s="179">
        <v>6672.7</v>
      </c>
      <c r="E125" s="179">
        <v>6672.7</v>
      </c>
      <c r="F125" s="179">
        <v>6672.7</v>
      </c>
      <c r="G125" s="107"/>
    </row>
    <row r="126" spans="1:7" x14ac:dyDescent="0.2">
      <c r="A126" s="74">
        <v>210110680</v>
      </c>
      <c r="B126" s="21" t="s">
        <v>230</v>
      </c>
      <c r="C126" s="101" t="s">
        <v>229</v>
      </c>
      <c r="D126" s="39">
        <v>16681.900000000001</v>
      </c>
      <c r="E126" s="39">
        <v>16681.900000000001</v>
      </c>
      <c r="F126" s="39">
        <v>16681.900000000001</v>
      </c>
      <c r="G126" s="107"/>
    </row>
    <row r="127" spans="1:7" ht="25.5" x14ac:dyDescent="0.2">
      <c r="A127" s="21" t="s">
        <v>260</v>
      </c>
      <c r="B127" s="21"/>
      <c r="C127" s="105" t="s">
        <v>487</v>
      </c>
      <c r="D127" s="39">
        <f>D128+D130+D132</f>
        <v>14212.9</v>
      </c>
      <c r="E127" s="39">
        <f t="shared" ref="E127:F127" si="25">E128+E130+E132</f>
        <v>15144.999999999998</v>
      </c>
      <c r="F127" s="39">
        <f t="shared" si="25"/>
        <v>15144.999999999998</v>
      </c>
      <c r="G127" s="107"/>
    </row>
    <row r="128" spans="1:7" ht="25.5" x14ac:dyDescent="0.2">
      <c r="A128" s="74">
        <v>210221100</v>
      </c>
      <c r="B128" s="16"/>
      <c r="C128" s="129" t="s">
        <v>176</v>
      </c>
      <c r="D128" s="39">
        <f>D129</f>
        <v>10421.1</v>
      </c>
      <c r="E128" s="39">
        <f>E129</f>
        <v>11353.199999999999</v>
      </c>
      <c r="F128" s="39">
        <f>F129</f>
        <v>11353.199999999999</v>
      </c>
      <c r="G128" s="107"/>
    </row>
    <row r="129" spans="1:7" x14ac:dyDescent="0.2">
      <c r="A129" s="74">
        <v>210221100</v>
      </c>
      <c r="B129" s="21" t="s">
        <v>230</v>
      </c>
      <c r="C129" s="101" t="s">
        <v>229</v>
      </c>
      <c r="D129" s="148">
        <f>10427.2-6.1</f>
        <v>10421.1</v>
      </c>
      <c r="E129" s="148">
        <f>11359.3-6.1</f>
        <v>11353.199999999999</v>
      </c>
      <c r="F129" s="148">
        <f>11359.3-6.1</f>
        <v>11353.199999999999</v>
      </c>
      <c r="G129" s="107"/>
    </row>
    <row r="130" spans="1:7" ht="63.75" x14ac:dyDescent="0.2">
      <c r="A130" s="74">
        <v>210210690</v>
      </c>
      <c r="B130" s="21"/>
      <c r="C130" s="101" t="s">
        <v>328</v>
      </c>
      <c r="D130" s="39">
        <f>D131</f>
        <v>3753.9</v>
      </c>
      <c r="E130" s="39">
        <f>E131</f>
        <v>3753.9</v>
      </c>
      <c r="F130" s="39">
        <f>F131</f>
        <v>3753.9</v>
      </c>
      <c r="G130" s="107"/>
    </row>
    <row r="131" spans="1:7" x14ac:dyDescent="0.2">
      <c r="A131" s="74">
        <v>210210690</v>
      </c>
      <c r="B131" s="21" t="s">
        <v>230</v>
      </c>
      <c r="C131" s="101" t="s">
        <v>229</v>
      </c>
      <c r="D131" s="180">
        <v>3753.9</v>
      </c>
      <c r="E131" s="180">
        <v>3753.9</v>
      </c>
      <c r="F131" s="180">
        <v>3753.9</v>
      </c>
      <c r="G131" s="107"/>
    </row>
    <row r="132" spans="1:7" ht="51" x14ac:dyDescent="0.2">
      <c r="A132" s="74" t="s">
        <v>488</v>
      </c>
      <c r="B132" s="84"/>
      <c r="C132" s="101" t="s">
        <v>329</v>
      </c>
      <c r="D132" s="39">
        <f>SUM(D133:D133)</f>
        <v>37.9</v>
      </c>
      <c r="E132" s="39">
        <f>SUM(E133:E133)</f>
        <v>37.9</v>
      </c>
      <c r="F132" s="39">
        <f>SUM(F133:F133)</f>
        <v>37.9</v>
      </c>
      <c r="G132" s="107"/>
    </row>
    <row r="133" spans="1:7" x14ac:dyDescent="0.2">
      <c r="A133" s="74" t="s">
        <v>488</v>
      </c>
      <c r="B133" s="21" t="s">
        <v>230</v>
      </c>
      <c r="C133" s="101" t="s">
        <v>229</v>
      </c>
      <c r="D133" s="39">
        <f>31.8+6.1</f>
        <v>37.9</v>
      </c>
      <c r="E133" s="39">
        <f t="shared" ref="E133:F133" si="26">31.8+6.1</f>
        <v>37.9</v>
      </c>
      <c r="F133" s="39">
        <f t="shared" si="26"/>
        <v>37.9</v>
      </c>
      <c r="G133" s="107"/>
    </row>
    <row r="134" spans="1:7" ht="51" x14ac:dyDescent="0.2">
      <c r="A134" s="21" t="s">
        <v>262</v>
      </c>
      <c r="B134" s="35"/>
      <c r="C134" s="101" t="s">
        <v>261</v>
      </c>
      <c r="D134" s="41">
        <f>D135+D137</f>
        <v>958</v>
      </c>
      <c r="E134" s="41">
        <f t="shared" ref="E134:F134" si="27">E135+E137</f>
        <v>35</v>
      </c>
      <c r="F134" s="41">
        <f t="shared" si="27"/>
        <v>35</v>
      </c>
      <c r="G134" s="107"/>
    </row>
    <row r="135" spans="1:7" ht="51" x14ac:dyDescent="0.2">
      <c r="A135" s="153" t="s">
        <v>489</v>
      </c>
      <c r="B135" s="84"/>
      <c r="C135" s="176" t="s">
        <v>382</v>
      </c>
      <c r="D135" s="39">
        <f>D136</f>
        <v>13</v>
      </c>
      <c r="E135" s="39">
        <f>E136</f>
        <v>35</v>
      </c>
      <c r="F135" s="39">
        <f>F136</f>
        <v>35</v>
      </c>
      <c r="G135" s="107"/>
    </row>
    <row r="136" spans="1:7" x14ac:dyDescent="0.2">
      <c r="A136" s="153" t="s">
        <v>489</v>
      </c>
      <c r="B136" s="21" t="s">
        <v>230</v>
      </c>
      <c r="C136" s="101" t="s">
        <v>229</v>
      </c>
      <c r="D136" s="39">
        <v>13</v>
      </c>
      <c r="E136" s="39">
        <v>35</v>
      </c>
      <c r="F136" s="39">
        <v>35</v>
      </c>
      <c r="G136" s="107"/>
    </row>
    <row r="137" spans="1:7" ht="42.75" customHeight="1" x14ac:dyDescent="0.2">
      <c r="A137" s="181" t="s">
        <v>491</v>
      </c>
      <c r="B137" s="21"/>
      <c r="C137" s="101" t="s">
        <v>490</v>
      </c>
      <c r="D137" s="39">
        <f>D138</f>
        <v>945</v>
      </c>
      <c r="E137" s="39">
        <f>E138</f>
        <v>0</v>
      </c>
      <c r="F137" s="39">
        <f>F138</f>
        <v>0</v>
      </c>
      <c r="G137" s="107"/>
    </row>
    <row r="138" spans="1:7" x14ac:dyDescent="0.2">
      <c r="A138" s="181" t="s">
        <v>491</v>
      </c>
      <c r="B138" s="21" t="s">
        <v>230</v>
      </c>
      <c r="C138" s="101" t="s">
        <v>229</v>
      </c>
      <c r="D138" s="39">
        <v>945</v>
      </c>
      <c r="E138" s="39">
        <v>0</v>
      </c>
      <c r="F138" s="39">
        <v>0</v>
      </c>
      <c r="G138" s="107"/>
    </row>
    <row r="139" spans="1:7" ht="37.5" customHeight="1" x14ac:dyDescent="0.2">
      <c r="A139" s="181" t="s">
        <v>492</v>
      </c>
      <c r="B139" s="21"/>
      <c r="C139" s="101" t="s">
        <v>493</v>
      </c>
      <c r="D139" s="39">
        <f>D140+D142</f>
        <v>2</v>
      </c>
      <c r="E139" s="39">
        <f t="shared" ref="E139:F139" si="28">E140+E142</f>
        <v>1</v>
      </c>
      <c r="F139" s="39">
        <f t="shared" si="28"/>
        <v>1</v>
      </c>
      <c r="G139" s="107"/>
    </row>
    <row r="140" spans="1:7" ht="37.5" customHeight="1" x14ac:dyDescent="0.2">
      <c r="A140" s="153" t="s">
        <v>770</v>
      </c>
      <c r="B140" s="84"/>
      <c r="C140" s="152" t="s">
        <v>771</v>
      </c>
      <c r="D140" s="39">
        <f>D141</f>
        <v>1</v>
      </c>
      <c r="E140" s="39">
        <f>E141</f>
        <v>0</v>
      </c>
      <c r="F140" s="39">
        <f>F141</f>
        <v>0</v>
      </c>
      <c r="G140" s="107"/>
    </row>
    <row r="141" spans="1:7" ht="15.75" customHeight="1" x14ac:dyDescent="0.2">
      <c r="A141" s="153" t="s">
        <v>770</v>
      </c>
      <c r="B141" s="21" t="s">
        <v>230</v>
      </c>
      <c r="C141" s="101" t="s">
        <v>229</v>
      </c>
      <c r="D141" s="39">
        <v>1</v>
      </c>
      <c r="E141" s="39">
        <v>0</v>
      </c>
      <c r="F141" s="39">
        <v>0</v>
      </c>
      <c r="G141" s="107"/>
    </row>
    <row r="142" spans="1:7" ht="48.75" customHeight="1" x14ac:dyDescent="0.2">
      <c r="A142" s="181" t="s">
        <v>495</v>
      </c>
      <c r="B142" s="21"/>
      <c r="C142" s="101" t="s">
        <v>494</v>
      </c>
      <c r="D142" s="39">
        <f>D143</f>
        <v>1</v>
      </c>
      <c r="E142" s="39">
        <f>E143</f>
        <v>1</v>
      </c>
      <c r="F142" s="39">
        <f>F143</f>
        <v>1</v>
      </c>
      <c r="G142" s="107"/>
    </row>
    <row r="143" spans="1:7" x14ac:dyDescent="0.2">
      <c r="A143" s="181" t="s">
        <v>495</v>
      </c>
      <c r="B143" s="21" t="s">
        <v>230</v>
      </c>
      <c r="C143" s="101" t="s">
        <v>229</v>
      </c>
      <c r="D143" s="39">
        <v>1</v>
      </c>
      <c r="E143" s="39">
        <v>1</v>
      </c>
      <c r="F143" s="39">
        <v>1</v>
      </c>
      <c r="G143" s="107"/>
    </row>
    <row r="144" spans="1:7" ht="25.5" x14ac:dyDescent="0.2">
      <c r="A144" s="21" t="s">
        <v>496</v>
      </c>
      <c r="B144" s="35"/>
      <c r="C144" s="105" t="s">
        <v>263</v>
      </c>
      <c r="D144" s="41">
        <f t="shared" ref="D144:F145" si="29">D145</f>
        <v>374</v>
      </c>
      <c r="E144" s="41">
        <f t="shared" si="29"/>
        <v>300</v>
      </c>
      <c r="F144" s="41">
        <f t="shared" si="29"/>
        <v>300</v>
      </c>
      <c r="G144" s="107"/>
    </row>
    <row r="145" spans="1:7" ht="38.25" x14ac:dyDescent="0.2">
      <c r="A145" s="21" t="s">
        <v>497</v>
      </c>
      <c r="B145" s="16"/>
      <c r="C145" s="101" t="s">
        <v>177</v>
      </c>
      <c r="D145" s="41">
        <f t="shared" si="29"/>
        <v>374</v>
      </c>
      <c r="E145" s="41">
        <f t="shared" si="29"/>
        <v>300</v>
      </c>
      <c r="F145" s="41">
        <f t="shared" si="29"/>
        <v>300</v>
      </c>
      <c r="G145" s="107"/>
    </row>
    <row r="146" spans="1:7" ht="38.25" x14ac:dyDescent="0.2">
      <c r="A146" s="21" t="s">
        <v>497</v>
      </c>
      <c r="B146" s="84" t="s">
        <v>216</v>
      </c>
      <c r="C146" s="101" t="s">
        <v>217</v>
      </c>
      <c r="D146" s="41">
        <v>374</v>
      </c>
      <c r="E146" s="41">
        <v>300</v>
      </c>
      <c r="F146" s="41">
        <v>300</v>
      </c>
      <c r="G146" s="107"/>
    </row>
    <row r="147" spans="1:7" ht="38.25" x14ac:dyDescent="0.2">
      <c r="A147" s="21" t="s">
        <v>774</v>
      </c>
      <c r="B147" s="84"/>
      <c r="C147" s="105" t="s">
        <v>775</v>
      </c>
      <c r="D147" s="41">
        <f>D148</f>
        <v>237.2</v>
      </c>
      <c r="E147" s="41">
        <f t="shared" ref="E147:F147" si="30">E148</f>
        <v>0</v>
      </c>
      <c r="F147" s="41">
        <f t="shared" si="30"/>
        <v>0</v>
      </c>
      <c r="G147" s="107"/>
    </row>
    <row r="148" spans="1:7" ht="25.5" x14ac:dyDescent="0.2">
      <c r="A148" s="21" t="s">
        <v>776</v>
      </c>
      <c r="B148" s="84"/>
      <c r="C148" s="101" t="s">
        <v>772</v>
      </c>
      <c r="D148" s="41">
        <f>D149</f>
        <v>237.2</v>
      </c>
      <c r="E148" s="41">
        <f t="shared" ref="E148:F148" si="31">E149</f>
        <v>0</v>
      </c>
      <c r="F148" s="41">
        <f t="shared" si="31"/>
        <v>0</v>
      </c>
      <c r="G148" s="107"/>
    </row>
    <row r="149" spans="1:7" ht="38.25" x14ac:dyDescent="0.2">
      <c r="A149" s="21" t="s">
        <v>776</v>
      </c>
      <c r="B149" s="84" t="s">
        <v>216</v>
      </c>
      <c r="C149" s="101" t="s">
        <v>217</v>
      </c>
      <c r="D149" s="41">
        <v>237.2</v>
      </c>
      <c r="E149" s="41">
        <v>0</v>
      </c>
      <c r="F149" s="41">
        <v>0</v>
      </c>
      <c r="G149" s="107"/>
    </row>
    <row r="150" spans="1:7" ht="25.5" x14ac:dyDescent="0.2">
      <c r="A150" s="52" t="s">
        <v>45</v>
      </c>
      <c r="B150" s="35"/>
      <c r="C150" s="48" t="s">
        <v>205</v>
      </c>
      <c r="D150" s="58">
        <f>D151</f>
        <v>684.30000000000007</v>
      </c>
      <c r="E150" s="58">
        <f t="shared" ref="E150:F150" si="32">E151</f>
        <v>496.29999999999995</v>
      </c>
      <c r="F150" s="58">
        <f t="shared" si="32"/>
        <v>496.29999999999995</v>
      </c>
      <c r="G150" s="107"/>
    </row>
    <row r="151" spans="1:7" ht="76.5" x14ac:dyDescent="0.2">
      <c r="A151" s="21" t="s">
        <v>264</v>
      </c>
      <c r="B151" s="35"/>
      <c r="C151" s="103" t="s">
        <v>265</v>
      </c>
      <c r="D151" s="58">
        <f>D152+D154+D157</f>
        <v>684.30000000000007</v>
      </c>
      <c r="E151" s="58">
        <f t="shared" ref="E151:F151" si="33">E152+E154+E157</f>
        <v>496.29999999999995</v>
      </c>
      <c r="F151" s="58">
        <f t="shared" si="33"/>
        <v>496.29999999999995</v>
      </c>
      <c r="G151" s="107"/>
    </row>
    <row r="152" spans="1:7" ht="76.5" x14ac:dyDescent="0.2">
      <c r="A152" s="21" t="s">
        <v>498</v>
      </c>
      <c r="B152" s="21"/>
      <c r="C152" s="103" t="s">
        <v>179</v>
      </c>
      <c r="D152" s="39">
        <f>D153</f>
        <v>543.70000000000005</v>
      </c>
      <c r="E152" s="39">
        <f>E153</f>
        <v>415.7</v>
      </c>
      <c r="F152" s="39">
        <f>F153</f>
        <v>415.7</v>
      </c>
      <c r="G152" s="107"/>
    </row>
    <row r="153" spans="1:7" ht="38.25" x14ac:dyDescent="0.2">
      <c r="A153" s="21" t="s">
        <v>498</v>
      </c>
      <c r="B153" s="84" t="s">
        <v>216</v>
      </c>
      <c r="C153" s="101" t="s">
        <v>217</v>
      </c>
      <c r="D153" s="39">
        <v>543.70000000000005</v>
      </c>
      <c r="E153" s="39">
        <v>415.7</v>
      </c>
      <c r="F153" s="39">
        <v>415.7</v>
      </c>
      <c r="G153" s="107"/>
    </row>
    <row r="154" spans="1:7" ht="51" x14ac:dyDescent="0.2">
      <c r="A154" s="21" t="s">
        <v>499</v>
      </c>
      <c r="B154" s="21"/>
      <c r="C154" s="103" t="s">
        <v>63</v>
      </c>
      <c r="D154" s="39">
        <f>SUM(D155:D156)</f>
        <v>90.6</v>
      </c>
      <c r="E154" s="39">
        <f>SUM(E155:E156)</f>
        <v>80.599999999999994</v>
      </c>
      <c r="F154" s="39">
        <f>SUM(F155:F156)</f>
        <v>80.599999999999994</v>
      </c>
      <c r="G154" s="107"/>
    </row>
    <row r="155" spans="1:7" ht="25.5" x14ac:dyDescent="0.2">
      <c r="A155" s="21" t="s">
        <v>499</v>
      </c>
      <c r="B155" s="84" t="s">
        <v>66</v>
      </c>
      <c r="C155" s="55" t="s">
        <v>132</v>
      </c>
      <c r="D155" s="39">
        <v>39.6</v>
      </c>
      <c r="E155" s="39">
        <v>39.6</v>
      </c>
      <c r="F155" s="39">
        <v>39.6</v>
      </c>
      <c r="G155" s="107"/>
    </row>
    <row r="156" spans="1:7" ht="38.25" x14ac:dyDescent="0.2">
      <c r="A156" s="21" t="s">
        <v>499</v>
      </c>
      <c r="B156" s="84" t="s">
        <v>216</v>
      </c>
      <c r="C156" s="101" t="s">
        <v>217</v>
      </c>
      <c r="D156" s="39">
        <v>51</v>
      </c>
      <c r="E156" s="39">
        <v>41</v>
      </c>
      <c r="F156" s="39">
        <v>41</v>
      </c>
      <c r="G156" s="107"/>
    </row>
    <row r="157" spans="1:7" ht="42" customHeight="1" x14ac:dyDescent="0.2">
      <c r="A157" s="21" t="s">
        <v>793</v>
      </c>
      <c r="B157" s="84"/>
      <c r="C157" s="101" t="s">
        <v>794</v>
      </c>
      <c r="D157" s="39">
        <f t="shared" ref="D157:F157" si="34">D158</f>
        <v>50</v>
      </c>
      <c r="E157" s="39">
        <f t="shared" si="34"/>
        <v>0</v>
      </c>
      <c r="F157" s="39">
        <f t="shared" si="34"/>
        <v>0</v>
      </c>
      <c r="G157" s="107"/>
    </row>
    <row r="158" spans="1:7" ht="38.25" x14ac:dyDescent="0.2">
      <c r="A158" s="21" t="s">
        <v>793</v>
      </c>
      <c r="B158" s="84" t="s">
        <v>216</v>
      </c>
      <c r="C158" s="101" t="s">
        <v>217</v>
      </c>
      <c r="D158" s="39">
        <v>50</v>
      </c>
      <c r="E158" s="39">
        <v>0</v>
      </c>
      <c r="F158" s="39">
        <v>0</v>
      </c>
      <c r="G158" s="107"/>
    </row>
    <row r="159" spans="1:7" ht="25.5" x14ac:dyDescent="0.2">
      <c r="A159" s="52" t="s">
        <v>32</v>
      </c>
      <c r="B159" s="21"/>
      <c r="C159" s="48" t="s">
        <v>180</v>
      </c>
      <c r="D159" s="41">
        <f>D160+D169+D172</f>
        <v>10498.500000000002</v>
      </c>
      <c r="E159" s="41">
        <f>E160+E169+E172</f>
        <v>7677.4</v>
      </c>
      <c r="F159" s="41">
        <f>F160+F169+F172</f>
        <v>7677.4</v>
      </c>
      <c r="G159" s="107"/>
    </row>
    <row r="160" spans="1:7" ht="25.5" x14ac:dyDescent="0.2">
      <c r="A160" s="21" t="s">
        <v>214</v>
      </c>
      <c r="B160" s="16"/>
      <c r="C160" s="105" t="s">
        <v>319</v>
      </c>
      <c r="D160" s="41">
        <f>D161+D163+D165+D167</f>
        <v>361.20000000000005</v>
      </c>
      <c r="E160" s="41">
        <f>E161+E163+E165+E167</f>
        <v>361.20000000000005</v>
      </c>
      <c r="F160" s="41">
        <f>F161+F163+F165+F167</f>
        <v>361.20000000000005</v>
      </c>
      <c r="G160" s="107"/>
    </row>
    <row r="161" spans="1:7" ht="51" x14ac:dyDescent="0.2">
      <c r="A161" s="183" t="s">
        <v>500</v>
      </c>
      <c r="B161" s="16"/>
      <c r="C161" s="104" t="s">
        <v>211</v>
      </c>
      <c r="D161" s="39">
        <f>D162</f>
        <v>6.6</v>
      </c>
      <c r="E161" s="39">
        <f>E162</f>
        <v>6.6</v>
      </c>
      <c r="F161" s="39">
        <f>F162</f>
        <v>6.6</v>
      </c>
      <c r="G161" s="107"/>
    </row>
    <row r="162" spans="1:7" ht="38.25" x14ac:dyDescent="0.2">
      <c r="A162" s="183" t="s">
        <v>500</v>
      </c>
      <c r="B162" s="84" t="s">
        <v>216</v>
      </c>
      <c r="C162" s="101" t="s">
        <v>217</v>
      </c>
      <c r="D162" s="41">
        <v>6.6</v>
      </c>
      <c r="E162" s="41">
        <v>6.6</v>
      </c>
      <c r="F162" s="41">
        <v>6.6</v>
      </c>
      <c r="G162" s="107"/>
    </row>
    <row r="163" spans="1:7" ht="25.5" x14ac:dyDescent="0.2">
      <c r="A163" s="183" t="s">
        <v>501</v>
      </c>
      <c r="B163" s="16"/>
      <c r="C163" s="101" t="s">
        <v>181</v>
      </c>
      <c r="D163" s="41">
        <f>D164</f>
        <v>289.60000000000002</v>
      </c>
      <c r="E163" s="41">
        <f>E164</f>
        <v>289.60000000000002</v>
      </c>
      <c r="F163" s="41">
        <f>F164</f>
        <v>289.60000000000002</v>
      </c>
      <c r="G163" s="107"/>
    </row>
    <row r="164" spans="1:7" ht="38.25" x14ac:dyDescent="0.2">
      <c r="A164" s="183" t="s">
        <v>501</v>
      </c>
      <c r="B164" s="84" t="s">
        <v>216</v>
      </c>
      <c r="C164" s="101" t="s">
        <v>217</v>
      </c>
      <c r="D164" s="41">
        <v>289.60000000000002</v>
      </c>
      <c r="E164" s="41">
        <v>289.60000000000002</v>
      </c>
      <c r="F164" s="41">
        <v>289.60000000000002</v>
      </c>
      <c r="G164" s="107"/>
    </row>
    <row r="165" spans="1:7" ht="51" x14ac:dyDescent="0.2">
      <c r="A165" s="183" t="s">
        <v>502</v>
      </c>
      <c r="B165" s="16"/>
      <c r="C165" s="101" t="s">
        <v>79</v>
      </c>
      <c r="D165" s="41">
        <f>D166</f>
        <v>15</v>
      </c>
      <c r="E165" s="41">
        <f>E166</f>
        <v>15</v>
      </c>
      <c r="F165" s="41">
        <f>F166</f>
        <v>15</v>
      </c>
      <c r="G165" s="107"/>
    </row>
    <row r="166" spans="1:7" ht="38.25" x14ac:dyDescent="0.2">
      <c r="A166" s="183" t="s">
        <v>502</v>
      </c>
      <c r="B166" s="84" t="s">
        <v>216</v>
      </c>
      <c r="C166" s="101" t="s">
        <v>217</v>
      </c>
      <c r="D166" s="41">
        <v>15</v>
      </c>
      <c r="E166" s="41">
        <v>15</v>
      </c>
      <c r="F166" s="41">
        <v>15</v>
      </c>
      <c r="G166" s="107"/>
    </row>
    <row r="167" spans="1:7" x14ac:dyDescent="0.2">
      <c r="A167" s="183" t="s">
        <v>503</v>
      </c>
      <c r="B167" s="84"/>
      <c r="C167" s="54" t="s">
        <v>416</v>
      </c>
      <c r="D167" s="41">
        <f>D168</f>
        <v>50</v>
      </c>
      <c r="E167" s="41">
        <f>E168</f>
        <v>50</v>
      </c>
      <c r="F167" s="41">
        <f>F168</f>
        <v>50</v>
      </c>
      <c r="G167" s="107"/>
    </row>
    <row r="168" spans="1:7" ht="38.25" x14ac:dyDescent="0.2">
      <c r="A168" s="183" t="s">
        <v>503</v>
      </c>
      <c r="B168" s="84" t="s">
        <v>216</v>
      </c>
      <c r="C168" s="101" t="s">
        <v>217</v>
      </c>
      <c r="D168" s="41">
        <v>50</v>
      </c>
      <c r="E168" s="41">
        <v>50</v>
      </c>
      <c r="F168" s="41">
        <v>50</v>
      </c>
      <c r="G168" s="107"/>
    </row>
    <row r="169" spans="1:7" ht="76.5" x14ac:dyDescent="0.2">
      <c r="A169" s="21" t="s">
        <v>266</v>
      </c>
      <c r="B169" s="16"/>
      <c r="C169" s="105" t="s">
        <v>267</v>
      </c>
      <c r="D169" s="41">
        <f t="shared" ref="D169:F170" si="35">D170</f>
        <v>8853.6</v>
      </c>
      <c r="E169" s="41">
        <f t="shared" si="35"/>
        <v>7316.2</v>
      </c>
      <c r="F169" s="41">
        <f t="shared" si="35"/>
        <v>7316.2</v>
      </c>
      <c r="G169" s="107"/>
    </row>
    <row r="170" spans="1:7" ht="38.25" x14ac:dyDescent="0.2">
      <c r="A170" s="74">
        <v>230221100</v>
      </c>
      <c r="B170" s="16"/>
      <c r="C170" s="101" t="s">
        <v>0</v>
      </c>
      <c r="D170" s="41">
        <f t="shared" si="35"/>
        <v>8853.6</v>
      </c>
      <c r="E170" s="41">
        <f t="shared" si="35"/>
        <v>7316.2</v>
      </c>
      <c r="F170" s="41">
        <f t="shared" si="35"/>
        <v>7316.2</v>
      </c>
      <c r="G170" s="107"/>
    </row>
    <row r="171" spans="1:7" x14ac:dyDescent="0.2">
      <c r="A171" s="74">
        <v>230221100</v>
      </c>
      <c r="B171" s="84" t="s">
        <v>230</v>
      </c>
      <c r="C171" s="101" t="s">
        <v>229</v>
      </c>
      <c r="D171" s="41">
        <v>8853.6</v>
      </c>
      <c r="E171" s="41">
        <v>7316.2</v>
      </c>
      <c r="F171" s="41">
        <v>7316.2</v>
      </c>
      <c r="G171" s="107"/>
    </row>
    <row r="172" spans="1:7" ht="63.75" x14ac:dyDescent="0.2">
      <c r="A172" s="21" t="s">
        <v>506</v>
      </c>
      <c r="B172" s="84"/>
      <c r="C172" s="101" t="s">
        <v>505</v>
      </c>
      <c r="D172" s="41">
        <f t="shared" ref="D172:F173" si="36">D173</f>
        <v>1283.7</v>
      </c>
      <c r="E172" s="41">
        <f t="shared" si="36"/>
        <v>0</v>
      </c>
      <c r="F172" s="41">
        <f t="shared" si="36"/>
        <v>0</v>
      </c>
      <c r="G172" s="107"/>
    </row>
    <row r="173" spans="1:7" ht="53.25" customHeight="1" x14ac:dyDescent="0.2">
      <c r="A173" s="74">
        <v>230321210</v>
      </c>
      <c r="B173" s="84"/>
      <c r="C173" s="101" t="s">
        <v>504</v>
      </c>
      <c r="D173" s="41">
        <f t="shared" si="36"/>
        <v>1283.7</v>
      </c>
      <c r="E173" s="41">
        <f t="shared" si="36"/>
        <v>0</v>
      </c>
      <c r="F173" s="41">
        <f t="shared" si="36"/>
        <v>0</v>
      </c>
      <c r="G173" s="107"/>
    </row>
    <row r="174" spans="1:7" ht="38.25" x14ac:dyDescent="0.2">
      <c r="A174" s="74">
        <v>230321210</v>
      </c>
      <c r="B174" s="84" t="s">
        <v>216</v>
      </c>
      <c r="C174" s="101" t="s">
        <v>217</v>
      </c>
      <c r="D174" s="41">
        <v>1283.7</v>
      </c>
      <c r="E174" s="41">
        <v>0</v>
      </c>
      <c r="F174" s="41">
        <v>0</v>
      </c>
      <c r="G174" s="107"/>
    </row>
    <row r="175" spans="1:7" x14ac:dyDescent="0.2">
      <c r="A175" s="52" t="s">
        <v>33</v>
      </c>
      <c r="B175" s="21"/>
      <c r="C175" s="66" t="s">
        <v>48</v>
      </c>
      <c r="D175" s="58">
        <f>D176</f>
        <v>3102.9</v>
      </c>
      <c r="E175" s="58">
        <f>E176</f>
        <v>2850.4</v>
      </c>
      <c r="F175" s="58">
        <f>F176</f>
        <v>2850.4</v>
      </c>
      <c r="G175" s="107"/>
    </row>
    <row r="176" spans="1:7" ht="63.75" x14ac:dyDescent="0.2">
      <c r="A176" s="81">
        <v>290022200</v>
      </c>
      <c r="B176" s="21"/>
      <c r="C176" s="101" t="s">
        <v>269</v>
      </c>
      <c r="D176" s="97">
        <f>SUM(D177:D178)</f>
        <v>3102.9</v>
      </c>
      <c r="E176" s="97">
        <f>SUM(E177:E178)</f>
        <v>2850.4</v>
      </c>
      <c r="F176" s="97">
        <f>SUM(F177:F178)</f>
        <v>2850.4</v>
      </c>
      <c r="G176" s="107"/>
    </row>
    <row r="177" spans="1:7" ht="25.5" x14ac:dyDescent="0.2">
      <c r="A177" s="81">
        <v>290022200</v>
      </c>
      <c r="B177" s="16" t="s">
        <v>64</v>
      </c>
      <c r="C177" s="55" t="s">
        <v>65</v>
      </c>
      <c r="D177" s="97">
        <v>3035.4</v>
      </c>
      <c r="E177" s="97">
        <v>2788.9</v>
      </c>
      <c r="F177" s="97">
        <v>2788.9</v>
      </c>
      <c r="G177" s="107"/>
    </row>
    <row r="178" spans="1:7" ht="38.25" x14ac:dyDescent="0.2">
      <c r="A178" s="81">
        <v>290022200</v>
      </c>
      <c r="B178" s="84" t="s">
        <v>216</v>
      </c>
      <c r="C178" s="101" t="s">
        <v>217</v>
      </c>
      <c r="D178" s="41">
        <v>67.5</v>
      </c>
      <c r="E178" s="41">
        <v>61.5</v>
      </c>
      <c r="F178" s="41">
        <v>61.5</v>
      </c>
      <c r="G178" s="107"/>
    </row>
    <row r="179" spans="1:7" ht="77.25" customHeight="1" x14ac:dyDescent="0.2">
      <c r="A179" s="73" t="s">
        <v>71</v>
      </c>
      <c r="B179" s="16"/>
      <c r="C179" s="213" t="s">
        <v>690</v>
      </c>
      <c r="D179" s="99">
        <f>D180+D191</f>
        <v>15930.399999999998</v>
      </c>
      <c r="E179" s="99">
        <f>E180+E191</f>
        <v>9623.5</v>
      </c>
      <c r="F179" s="99">
        <f>F180+F191</f>
        <v>10276.1</v>
      </c>
    </row>
    <row r="180" spans="1:7" ht="25.5" x14ac:dyDescent="0.2">
      <c r="A180" s="52" t="s">
        <v>72</v>
      </c>
      <c r="B180" s="16"/>
      <c r="C180" s="48" t="s">
        <v>159</v>
      </c>
      <c r="D180" s="96">
        <f>D181+D184</f>
        <v>11551.099999999999</v>
      </c>
      <c r="E180" s="96">
        <f>E181+E184</f>
        <v>7940</v>
      </c>
      <c r="F180" s="96">
        <f>F181+F184</f>
        <v>7940</v>
      </c>
    </row>
    <row r="181" spans="1:7" ht="38.25" x14ac:dyDescent="0.2">
      <c r="A181" s="21" t="s">
        <v>250</v>
      </c>
      <c r="B181" s="16"/>
      <c r="C181" s="103" t="s">
        <v>251</v>
      </c>
      <c r="D181" s="102">
        <f t="shared" ref="D181:F182" si="37">D182</f>
        <v>250</v>
      </c>
      <c r="E181" s="102">
        <f t="shared" si="37"/>
        <v>250</v>
      </c>
      <c r="F181" s="102">
        <f t="shared" si="37"/>
        <v>250</v>
      </c>
    </row>
    <row r="182" spans="1:7" ht="38.25" x14ac:dyDescent="0.2">
      <c r="A182" s="84" t="s">
        <v>507</v>
      </c>
      <c r="B182" s="16"/>
      <c r="C182" s="100" t="s">
        <v>160</v>
      </c>
      <c r="D182" s="41">
        <f t="shared" si="37"/>
        <v>250</v>
      </c>
      <c r="E182" s="41">
        <f t="shared" si="37"/>
        <v>250</v>
      </c>
      <c r="F182" s="41">
        <f t="shared" si="37"/>
        <v>250</v>
      </c>
    </row>
    <row r="183" spans="1:7" ht="38.25" x14ac:dyDescent="0.2">
      <c r="A183" s="84" t="s">
        <v>507</v>
      </c>
      <c r="B183" s="84" t="s">
        <v>216</v>
      </c>
      <c r="C183" s="101" t="s">
        <v>217</v>
      </c>
      <c r="D183" s="41">
        <v>250</v>
      </c>
      <c r="E183" s="41">
        <v>250</v>
      </c>
      <c r="F183" s="41">
        <v>250</v>
      </c>
    </row>
    <row r="184" spans="1:7" ht="51.75" customHeight="1" x14ac:dyDescent="0.2">
      <c r="A184" s="21" t="s">
        <v>252</v>
      </c>
      <c r="B184" s="84"/>
      <c r="C184" s="103" t="s">
        <v>253</v>
      </c>
      <c r="D184" s="41">
        <f>D185+D187+D189</f>
        <v>11301.099999999999</v>
      </c>
      <c r="E184" s="41">
        <f>E185+E187+E189</f>
        <v>7690</v>
      </c>
      <c r="F184" s="41">
        <f>F185+F187+F189</f>
        <v>7690</v>
      </c>
    </row>
    <row r="185" spans="1:7" ht="51" x14ac:dyDescent="0.2">
      <c r="A185" s="183" t="s">
        <v>508</v>
      </c>
      <c r="B185" s="16"/>
      <c r="C185" s="100" t="s">
        <v>161</v>
      </c>
      <c r="D185" s="41">
        <f>D186</f>
        <v>100</v>
      </c>
      <c r="E185" s="41">
        <f>E186</f>
        <v>100</v>
      </c>
      <c r="F185" s="41">
        <f>F186</f>
        <v>100</v>
      </c>
    </row>
    <row r="186" spans="1:7" ht="38.25" x14ac:dyDescent="0.2">
      <c r="A186" s="183" t="s">
        <v>508</v>
      </c>
      <c r="B186" s="84" t="s">
        <v>216</v>
      </c>
      <c r="C186" s="101" t="s">
        <v>217</v>
      </c>
      <c r="D186" s="41">
        <v>100</v>
      </c>
      <c r="E186" s="41">
        <v>100</v>
      </c>
      <c r="F186" s="41">
        <v>100</v>
      </c>
    </row>
    <row r="187" spans="1:7" ht="76.5" x14ac:dyDescent="0.2">
      <c r="A187" s="183" t="s">
        <v>509</v>
      </c>
      <c r="B187" s="16"/>
      <c r="C187" s="100" t="s">
        <v>162</v>
      </c>
      <c r="D187" s="41">
        <f>D188</f>
        <v>330</v>
      </c>
      <c r="E187" s="41">
        <f>E188</f>
        <v>100</v>
      </c>
      <c r="F187" s="41">
        <f>F188</f>
        <v>100</v>
      </c>
    </row>
    <row r="188" spans="1:7" ht="38.25" x14ac:dyDescent="0.2">
      <c r="A188" s="183" t="s">
        <v>509</v>
      </c>
      <c r="B188" s="84" t="s">
        <v>216</v>
      </c>
      <c r="C188" s="101" t="s">
        <v>217</v>
      </c>
      <c r="D188" s="41">
        <v>330</v>
      </c>
      <c r="E188" s="41">
        <v>100</v>
      </c>
      <c r="F188" s="41">
        <v>100</v>
      </c>
    </row>
    <row r="189" spans="1:7" ht="38.25" x14ac:dyDescent="0.2">
      <c r="A189" s="74">
        <v>310223174</v>
      </c>
      <c r="B189" s="16"/>
      <c r="C189" s="100" t="s">
        <v>163</v>
      </c>
      <c r="D189" s="41">
        <f>SUM(D190:D190)</f>
        <v>10871.099999999999</v>
      </c>
      <c r="E189" s="41">
        <f>SUM(E190:E190)</f>
        <v>7490</v>
      </c>
      <c r="F189" s="41">
        <f>SUM(F190:F190)</f>
        <v>7490</v>
      </c>
    </row>
    <row r="190" spans="1:7" ht="38.25" x14ac:dyDescent="0.2">
      <c r="A190" s="74">
        <v>310223174</v>
      </c>
      <c r="B190" s="84" t="s">
        <v>216</v>
      </c>
      <c r="C190" s="101" t="s">
        <v>217</v>
      </c>
      <c r="D190" s="41">
        <f>9373.3+1497.8</f>
        <v>10871.099999999999</v>
      </c>
      <c r="E190" s="41">
        <v>7490</v>
      </c>
      <c r="F190" s="41">
        <v>7490</v>
      </c>
    </row>
    <row r="191" spans="1:7" ht="38.25" x14ac:dyDescent="0.2">
      <c r="A191" s="52" t="s">
        <v>165</v>
      </c>
      <c r="B191" s="16"/>
      <c r="C191" s="48" t="s">
        <v>164</v>
      </c>
      <c r="D191" s="96">
        <f>D192+D195</f>
        <v>4379.3</v>
      </c>
      <c r="E191" s="96">
        <f>E192+E195</f>
        <v>1683.5</v>
      </c>
      <c r="F191" s="96">
        <f>F192+F195</f>
        <v>2336.1</v>
      </c>
    </row>
    <row r="192" spans="1:7" ht="63.75" x14ac:dyDescent="0.2">
      <c r="A192" s="21" t="s">
        <v>254</v>
      </c>
      <c r="B192" s="16"/>
      <c r="C192" s="103" t="s">
        <v>320</v>
      </c>
      <c r="D192" s="41">
        <f t="shared" ref="D192:F193" si="38">D193</f>
        <v>164</v>
      </c>
      <c r="E192" s="41">
        <f t="shared" si="38"/>
        <v>147.5</v>
      </c>
      <c r="F192" s="41">
        <f t="shared" si="38"/>
        <v>140.19999999999999</v>
      </c>
    </row>
    <row r="193" spans="1:6" ht="51" x14ac:dyDescent="0.2">
      <c r="A193" s="21" t="s">
        <v>510</v>
      </c>
      <c r="B193" s="30"/>
      <c r="C193" s="100" t="s">
        <v>166</v>
      </c>
      <c r="D193" s="41">
        <f t="shared" si="38"/>
        <v>164</v>
      </c>
      <c r="E193" s="41">
        <f t="shared" si="38"/>
        <v>147.5</v>
      </c>
      <c r="F193" s="41">
        <f t="shared" si="38"/>
        <v>140.19999999999999</v>
      </c>
    </row>
    <row r="194" spans="1:6" ht="38.25" x14ac:dyDescent="0.2">
      <c r="A194" s="21" t="s">
        <v>510</v>
      </c>
      <c r="B194" s="84" t="s">
        <v>216</v>
      </c>
      <c r="C194" s="101" t="s">
        <v>217</v>
      </c>
      <c r="D194" s="39">
        <v>164</v>
      </c>
      <c r="E194" s="39">
        <f>164-16.5</f>
        <v>147.5</v>
      </c>
      <c r="F194" s="39">
        <f>164-23.8</f>
        <v>140.19999999999999</v>
      </c>
    </row>
    <row r="195" spans="1:6" ht="25.5" x14ac:dyDescent="0.2">
      <c r="A195" s="21" t="s">
        <v>356</v>
      </c>
      <c r="B195" s="84"/>
      <c r="C195" s="103" t="s">
        <v>352</v>
      </c>
      <c r="D195" s="41">
        <f>D196+D198+D200</f>
        <v>4215.3</v>
      </c>
      <c r="E195" s="41">
        <f t="shared" ref="E195:F195" si="39">E196+E198+E200</f>
        <v>1536</v>
      </c>
      <c r="F195" s="41">
        <f t="shared" si="39"/>
        <v>2195.9</v>
      </c>
    </row>
    <row r="196" spans="1:6" ht="38.25" x14ac:dyDescent="0.2">
      <c r="A196" s="84" t="s">
        <v>511</v>
      </c>
      <c r="B196" s="30"/>
      <c r="C196" s="100" t="s">
        <v>169</v>
      </c>
      <c r="D196" s="41">
        <f t="shared" ref="D196:F196" si="40">D197</f>
        <v>36</v>
      </c>
      <c r="E196" s="41">
        <f t="shared" si="40"/>
        <v>36</v>
      </c>
      <c r="F196" s="41">
        <f t="shared" si="40"/>
        <v>36</v>
      </c>
    </row>
    <row r="197" spans="1:6" ht="38.25" x14ac:dyDescent="0.2">
      <c r="A197" s="84" t="s">
        <v>511</v>
      </c>
      <c r="B197" s="84" t="s">
        <v>216</v>
      </c>
      <c r="C197" s="101" t="s">
        <v>217</v>
      </c>
      <c r="D197" s="41">
        <v>36</v>
      </c>
      <c r="E197" s="41">
        <v>36</v>
      </c>
      <c r="F197" s="41">
        <v>36</v>
      </c>
    </row>
    <row r="198" spans="1:6" ht="54" customHeight="1" x14ac:dyDescent="0.2">
      <c r="A198" s="84" t="s">
        <v>752</v>
      </c>
      <c r="B198" s="84"/>
      <c r="C198" s="101" t="s">
        <v>753</v>
      </c>
      <c r="D198" s="41">
        <f>D199</f>
        <v>206.3</v>
      </c>
      <c r="E198" s="41">
        <f t="shared" ref="E198:F198" si="41">E199</f>
        <v>0</v>
      </c>
      <c r="F198" s="41">
        <f t="shared" si="41"/>
        <v>0</v>
      </c>
    </row>
    <row r="199" spans="1:6" ht="38.25" x14ac:dyDescent="0.2">
      <c r="A199" s="84" t="s">
        <v>752</v>
      </c>
      <c r="B199" s="84" t="s">
        <v>216</v>
      </c>
      <c r="C199" s="101" t="s">
        <v>217</v>
      </c>
      <c r="D199" s="41">
        <f>250-43.7</f>
        <v>206.3</v>
      </c>
      <c r="E199" s="41">
        <v>0</v>
      </c>
      <c r="F199" s="41">
        <v>0</v>
      </c>
    </row>
    <row r="200" spans="1:6" ht="38.25" x14ac:dyDescent="0.2">
      <c r="A200" s="21" t="s">
        <v>791</v>
      </c>
      <c r="B200" s="16"/>
      <c r="C200" s="103" t="s">
        <v>790</v>
      </c>
      <c r="D200" s="39">
        <f>D201</f>
        <v>3973</v>
      </c>
      <c r="E200" s="39">
        <f t="shared" ref="E200:F200" si="42">E201</f>
        <v>1500</v>
      </c>
      <c r="F200" s="39">
        <f t="shared" si="42"/>
        <v>2159.9</v>
      </c>
    </row>
    <row r="201" spans="1:6" ht="38.25" x14ac:dyDescent="0.2">
      <c r="A201" s="21" t="s">
        <v>791</v>
      </c>
      <c r="B201" s="84" t="s">
        <v>216</v>
      </c>
      <c r="C201" s="101" t="s">
        <v>217</v>
      </c>
      <c r="D201" s="39">
        <f>43.7+3929.3</f>
        <v>3973</v>
      </c>
      <c r="E201" s="39">
        <f>16.5+1483.5</f>
        <v>1500</v>
      </c>
      <c r="F201" s="39">
        <f>23.8+2136.1</f>
        <v>2159.9</v>
      </c>
    </row>
    <row r="202" spans="1:6" ht="75.75" customHeight="1" x14ac:dyDescent="0.2">
      <c r="A202" s="76">
        <v>400000000</v>
      </c>
      <c r="B202" s="30"/>
      <c r="C202" s="212" t="s">
        <v>689</v>
      </c>
      <c r="D202" s="99">
        <f>D203+D227+D242</f>
        <v>20400.3</v>
      </c>
      <c r="E202" s="99">
        <f t="shared" ref="E202:F202" si="43">E203+E227+E242</f>
        <v>7471.5</v>
      </c>
      <c r="F202" s="99">
        <f t="shared" si="43"/>
        <v>10732.5</v>
      </c>
    </row>
    <row r="203" spans="1:6" ht="51" x14ac:dyDescent="0.2">
      <c r="A203" s="75">
        <v>410000000</v>
      </c>
      <c r="B203" s="30"/>
      <c r="C203" s="46" t="s">
        <v>512</v>
      </c>
      <c r="D203" s="96">
        <f>D204+D207+D216</f>
        <v>3835.8</v>
      </c>
      <c r="E203" s="96">
        <f t="shared" ref="E203:F203" si="44">E204+E207+E216</f>
        <v>1533</v>
      </c>
      <c r="F203" s="96">
        <f t="shared" si="44"/>
        <v>1533</v>
      </c>
    </row>
    <row r="204" spans="1:6" ht="38.25" x14ac:dyDescent="0.2">
      <c r="A204" s="74">
        <v>410100000</v>
      </c>
      <c r="B204" s="30"/>
      <c r="C204" s="100" t="s">
        <v>513</v>
      </c>
      <c r="D204" s="96">
        <f t="shared" ref="D204:F205" si="45">D205</f>
        <v>1382.3</v>
      </c>
      <c r="E204" s="96">
        <f t="shared" si="45"/>
        <v>63</v>
      </c>
      <c r="F204" s="96">
        <f t="shared" si="45"/>
        <v>63</v>
      </c>
    </row>
    <row r="205" spans="1:6" ht="25.5" x14ac:dyDescent="0.2">
      <c r="A205" s="183" t="s">
        <v>515</v>
      </c>
      <c r="B205" s="16"/>
      <c r="C205" s="103" t="s">
        <v>171</v>
      </c>
      <c r="D205" s="39">
        <f t="shared" si="45"/>
        <v>1382.3</v>
      </c>
      <c r="E205" s="39">
        <f t="shared" si="45"/>
        <v>63</v>
      </c>
      <c r="F205" s="39">
        <f t="shared" si="45"/>
        <v>63</v>
      </c>
    </row>
    <row r="206" spans="1:6" ht="38.25" x14ac:dyDescent="0.2">
      <c r="A206" s="183" t="s">
        <v>515</v>
      </c>
      <c r="B206" s="84" t="s">
        <v>216</v>
      </c>
      <c r="C206" s="101" t="s">
        <v>217</v>
      </c>
      <c r="D206" s="39">
        <v>1382.3</v>
      </c>
      <c r="E206" s="39">
        <v>63</v>
      </c>
      <c r="F206" s="39">
        <v>63</v>
      </c>
    </row>
    <row r="207" spans="1:6" ht="51" x14ac:dyDescent="0.2">
      <c r="A207" s="74">
        <v>410200000</v>
      </c>
      <c r="B207" s="30"/>
      <c r="C207" s="100" t="s">
        <v>520</v>
      </c>
      <c r="D207" s="39">
        <f>D208+D210+D212+D214</f>
        <v>167.5</v>
      </c>
      <c r="E207" s="39">
        <f t="shared" ref="E207:F207" si="46">E208+E210+E212+E214</f>
        <v>70</v>
      </c>
      <c r="F207" s="39">
        <f t="shared" si="46"/>
        <v>70</v>
      </c>
    </row>
    <row r="208" spans="1:6" ht="68.25" customHeight="1" x14ac:dyDescent="0.2">
      <c r="A208" s="183" t="s">
        <v>516</v>
      </c>
      <c r="B208" s="84"/>
      <c r="C208" s="101" t="s">
        <v>725</v>
      </c>
      <c r="D208" s="39">
        <f t="shared" ref="D208:F208" si="47">D209</f>
        <v>50</v>
      </c>
      <c r="E208" s="39">
        <f t="shared" si="47"/>
        <v>50</v>
      </c>
      <c r="F208" s="39">
        <f t="shared" si="47"/>
        <v>50</v>
      </c>
    </row>
    <row r="209" spans="1:6" ht="38.25" x14ac:dyDescent="0.2">
      <c r="A209" s="183" t="s">
        <v>516</v>
      </c>
      <c r="B209" s="84" t="s">
        <v>216</v>
      </c>
      <c r="C209" s="101" t="s">
        <v>217</v>
      </c>
      <c r="D209" s="39">
        <v>50</v>
      </c>
      <c r="E209" s="39">
        <v>50</v>
      </c>
      <c r="F209" s="39">
        <v>50</v>
      </c>
    </row>
    <row r="210" spans="1:6" ht="27" customHeight="1" x14ac:dyDescent="0.2">
      <c r="A210" s="183" t="s">
        <v>517</v>
      </c>
      <c r="B210" s="84"/>
      <c r="C210" s="101" t="s">
        <v>518</v>
      </c>
      <c r="D210" s="39">
        <f>D211</f>
        <v>30</v>
      </c>
      <c r="E210" s="39">
        <f>E211</f>
        <v>20</v>
      </c>
      <c r="F210" s="39">
        <f>F211</f>
        <v>20</v>
      </c>
    </row>
    <row r="211" spans="1:6" ht="38.25" x14ac:dyDescent="0.2">
      <c r="A211" s="183" t="s">
        <v>517</v>
      </c>
      <c r="B211" s="84" t="s">
        <v>216</v>
      </c>
      <c r="C211" s="101" t="s">
        <v>217</v>
      </c>
      <c r="D211" s="39">
        <v>30</v>
      </c>
      <c r="E211" s="39">
        <v>20</v>
      </c>
      <c r="F211" s="39">
        <v>20</v>
      </c>
    </row>
    <row r="212" spans="1:6" ht="38.25" x14ac:dyDescent="0.2">
      <c r="A212" s="183" t="s">
        <v>726</v>
      </c>
      <c r="B212" s="84"/>
      <c r="C212" s="101" t="s">
        <v>727</v>
      </c>
      <c r="D212" s="39">
        <f>D213</f>
        <v>82.5</v>
      </c>
      <c r="E212" s="39">
        <f t="shared" ref="E212:F212" si="48">E213</f>
        <v>0</v>
      </c>
      <c r="F212" s="39">
        <f t="shared" si="48"/>
        <v>0</v>
      </c>
    </row>
    <row r="213" spans="1:6" ht="38.25" x14ac:dyDescent="0.2">
      <c r="A213" s="183" t="s">
        <v>726</v>
      </c>
      <c r="B213" s="84" t="s">
        <v>216</v>
      </c>
      <c r="C213" s="101" t="s">
        <v>217</v>
      </c>
      <c r="D213" s="39">
        <v>82.5</v>
      </c>
      <c r="E213" s="39">
        <v>0</v>
      </c>
      <c r="F213" s="39">
        <v>0</v>
      </c>
    </row>
    <row r="214" spans="1:6" x14ac:dyDescent="0.2">
      <c r="A214" s="183" t="s">
        <v>728</v>
      </c>
      <c r="B214" s="84"/>
      <c r="C214" s="101" t="s">
        <v>729</v>
      </c>
      <c r="D214" s="39">
        <f>D215</f>
        <v>5</v>
      </c>
      <c r="E214" s="39">
        <f t="shared" ref="E214:F214" si="49">E215</f>
        <v>0</v>
      </c>
      <c r="F214" s="39">
        <f t="shared" si="49"/>
        <v>0</v>
      </c>
    </row>
    <row r="215" spans="1:6" ht="38.25" x14ac:dyDescent="0.2">
      <c r="A215" s="183" t="s">
        <v>728</v>
      </c>
      <c r="B215" s="84" t="s">
        <v>216</v>
      </c>
      <c r="C215" s="101" t="s">
        <v>217</v>
      </c>
      <c r="D215" s="39">
        <v>5</v>
      </c>
      <c r="E215" s="39">
        <v>0</v>
      </c>
      <c r="F215" s="39">
        <v>0</v>
      </c>
    </row>
    <row r="216" spans="1:6" ht="38.25" x14ac:dyDescent="0.2">
      <c r="A216" s="183" t="s">
        <v>523</v>
      </c>
      <c r="B216" s="84"/>
      <c r="C216" s="100" t="s">
        <v>521</v>
      </c>
      <c r="D216" s="39">
        <f>D217+D219+D221+D223+D225</f>
        <v>2286</v>
      </c>
      <c r="E216" s="39">
        <f t="shared" ref="E216:F216" si="50">E217+E219+E221+E223+E225</f>
        <v>1400</v>
      </c>
      <c r="F216" s="39">
        <f t="shared" si="50"/>
        <v>1400</v>
      </c>
    </row>
    <row r="217" spans="1:6" ht="52.5" customHeight="1" x14ac:dyDescent="0.2">
      <c r="A217" s="183" t="s">
        <v>522</v>
      </c>
      <c r="B217" s="84"/>
      <c r="C217" s="101" t="s">
        <v>730</v>
      </c>
      <c r="D217" s="39">
        <f>D218</f>
        <v>150</v>
      </c>
      <c r="E217" s="39">
        <f t="shared" ref="E217:F217" si="51">E218</f>
        <v>100</v>
      </c>
      <c r="F217" s="39">
        <f t="shared" si="51"/>
        <v>100</v>
      </c>
    </row>
    <row r="218" spans="1:6" ht="63.75" x14ac:dyDescent="0.2">
      <c r="A218" s="183" t="s">
        <v>522</v>
      </c>
      <c r="B218" s="16" t="s">
        <v>13</v>
      </c>
      <c r="C218" s="101" t="s">
        <v>381</v>
      </c>
      <c r="D218" s="39">
        <v>150</v>
      </c>
      <c r="E218" s="39">
        <v>100</v>
      </c>
      <c r="F218" s="39">
        <v>100</v>
      </c>
    </row>
    <row r="219" spans="1:6" ht="61.5" customHeight="1" x14ac:dyDescent="0.2">
      <c r="A219" s="183" t="s">
        <v>525</v>
      </c>
      <c r="B219" s="84"/>
      <c r="C219" s="101" t="s">
        <v>524</v>
      </c>
      <c r="D219" s="39">
        <f>D220</f>
        <v>1000</v>
      </c>
      <c r="E219" s="39">
        <f t="shared" ref="E219:F219" si="52">E220</f>
        <v>500</v>
      </c>
      <c r="F219" s="39">
        <f t="shared" si="52"/>
        <v>500</v>
      </c>
    </row>
    <row r="220" spans="1:6" ht="63.75" x14ac:dyDescent="0.2">
      <c r="A220" s="183" t="s">
        <v>525</v>
      </c>
      <c r="B220" s="16" t="s">
        <v>13</v>
      </c>
      <c r="C220" s="101" t="s">
        <v>381</v>
      </c>
      <c r="D220" s="39">
        <v>1000</v>
      </c>
      <c r="E220" s="39">
        <v>500</v>
      </c>
      <c r="F220" s="39">
        <v>500</v>
      </c>
    </row>
    <row r="221" spans="1:6" ht="88.5" customHeight="1" x14ac:dyDescent="0.2">
      <c r="A221" s="183" t="s">
        <v>526</v>
      </c>
      <c r="B221" s="84"/>
      <c r="C221" s="101" t="s">
        <v>527</v>
      </c>
      <c r="D221" s="39">
        <f>D222</f>
        <v>80</v>
      </c>
      <c r="E221" s="39">
        <f t="shared" ref="E221:F221" si="53">E222</f>
        <v>100</v>
      </c>
      <c r="F221" s="39">
        <f t="shared" si="53"/>
        <v>100</v>
      </c>
    </row>
    <row r="222" spans="1:6" ht="63.75" x14ac:dyDescent="0.2">
      <c r="A222" s="183" t="s">
        <v>526</v>
      </c>
      <c r="B222" s="16" t="s">
        <v>13</v>
      </c>
      <c r="C222" s="101" t="s">
        <v>381</v>
      </c>
      <c r="D222" s="39">
        <v>80</v>
      </c>
      <c r="E222" s="39">
        <v>100</v>
      </c>
      <c r="F222" s="39">
        <v>100</v>
      </c>
    </row>
    <row r="223" spans="1:6" ht="81" customHeight="1" x14ac:dyDescent="0.2">
      <c r="A223" s="183" t="s">
        <v>529</v>
      </c>
      <c r="B223" s="84"/>
      <c r="C223" s="101" t="s">
        <v>528</v>
      </c>
      <c r="D223" s="39">
        <f>D224</f>
        <v>700</v>
      </c>
      <c r="E223" s="39">
        <f t="shared" ref="E223:F223" si="54">E224</f>
        <v>700</v>
      </c>
      <c r="F223" s="39">
        <f t="shared" si="54"/>
        <v>700</v>
      </c>
    </row>
    <row r="224" spans="1:6" ht="63.75" x14ac:dyDescent="0.2">
      <c r="A224" s="183" t="s">
        <v>529</v>
      </c>
      <c r="B224" s="16" t="s">
        <v>13</v>
      </c>
      <c r="C224" s="101" t="s">
        <v>381</v>
      </c>
      <c r="D224" s="39">
        <v>700</v>
      </c>
      <c r="E224" s="39">
        <v>700</v>
      </c>
      <c r="F224" s="39">
        <v>700</v>
      </c>
    </row>
    <row r="225" spans="1:6" ht="80.25" customHeight="1" x14ac:dyDescent="0.2">
      <c r="A225" s="183" t="s">
        <v>731</v>
      </c>
      <c r="B225" s="16"/>
      <c r="C225" s="101" t="s">
        <v>732</v>
      </c>
      <c r="D225" s="39">
        <f>D226</f>
        <v>356</v>
      </c>
      <c r="E225" s="39">
        <f t="shared" ref="E225:F225" si="55">E226</f>
        <v>0</v>
      </c>
      <c r="F225" s="39">
        <f t="shared" si="55"/>
        <v>0</v>
      </c>
    </row>
    <row r="226" spans="1:6" ht="63.75" x14ac:dyDescent="0.2">
      <c r="A226" s="183" t="s">
        <v>731</v>
      </c>
      <c r="B226" s="16" t="s">
        <v>13</v>
      </c>
      <c r="C226" s="101" t="s">
        <v>381</v>
      </c>
      <c r="D226" s="39">
        <v>356</v>
      </c>
      <c r="E226" s="39">
        <v>0</v>
      </c>
      <c r="F226" s="39">
        <v>0</v>
      </c>
    </row>
    <row r="227" spans="1:6" ht="51" x14ac:dyDescent="0.2">
      <c r="A227" s="75">
        <v>420000000</v>
      </c>
      <c r="B227" s="30"/>
      <c r="C227" s="46" t="s">
        <v>237</v>
      </c>
      <c r="D227" s="96">
        <f>D228+D237</f>
        <v>3807.6</v>
      </c>
      <c r="E227" s="96">
        <f t="shared" ref="E227:F227" si="56">E228+E237</f>
        <v>3507.6</v>
      </c>
      <c r="F227" s="96">
        <f t="shared" si="56"/>
        <v>3507.6</v>
      </c>
    </row>
    <row r="228" spans="1:6" ht="102" x14ac:dyDescent="0.2">
      <c r="A228" s="74">
        <v>420100000</v>
      </c>
      <c r="B228" s="16"/>
      <c r="C228" s="100" t="s">
        <v>530</v>
      </c>
      <c r="D228" s="41">
        <f>D229+D231+D233+D235</f>
        <v>2795.5</v>
      </c>
      <c r="E228" s="41">
        <f t="shared" ref="E228:F228" si="57">E229+E231+E233+E235</f>
        <v>2495.5</v>
      </c>
      <c r="F228" s="41">
        <f t="shared" si="57"/>
        <v>2495.5</v>
      </c>
    </row>
    <row r="229" spans="1:6" ht="38.25" x14ac:dyDescent="0.2">
      <c r="A229" s="74" t="s">
        <v>531</v>
      </c>
      <c r="B229" s="16"/>
      <c r="C229" s="101" t="s">
        <v>368</v>
      </c>
      <c r="D229" s="41">
        <f>D230</f>
        <v>600</v>
      </c>
      <c r="E229" s="41">
        <f t="shared" ref="E229:F229" si="58">E230</f>
        <v>300</v>
      </c>
      <c r="F229" s="41">
        <f t="shared" si="58"/>
        <v>300</v>
      </c>
    </row>
    <row r="230" spans="1:6" ht="63.75" x14ac:dyDescent="0.2">
      <c r="A230" s="74" t="s">
        <v>531</v>
      </c>
      <c r="B230" s="16" t="s">
        <v>20</v>
      </c>
      <c r="C230" s="103" t="s">
        <v>376</v>
      </c>
      <c r="D230" s="41">
        <v>600</v>
      </c>
      <c r="E230" s="41">
        <v>300</v>
      </c>
      <c r="F230" s="41">
        <v>300</v>
      </c>
    </row>
    <row r="231" spans="1:6" ht="75.75" customHeight="1" x14ac:dyDescent="0.2">
      <c r="A231" s="74">
        <v>420123230</v>
      </c>
      <c r="B231" s="16"/>
      <c r="C231" s="103" t="s">
        <v>532</v>
      </c>
      <c r="D231" s="41">
        <f>D232</f>
        <v>1200</v>
      </c>
      <c r="E231" s="41">
        <f t="shared" ref="E231:F231" si="59">E232</f>
        <v>1300</v>
      </c>
      <c r="F231" s="41">
        <f t="shared" si="59"/>
        <v>1300</v>
      </c>
    </row>
    <row r="232" spans="1:6" ht="38.25" x14ac:dyDescent="0.2">
      <c r="A232" s="74">
        <v>420123230</v>
      </c>
      <c r="B232" s="84" t="s">
        <v>216</v>
      </c>
      <c r="C232" s="101" t="s">
        <v>217</v>
      </c>
      <c r="D232" s="41">
        <v>1200</v>
      </c>
      <c r="E232" s="41">
        <v>1300</v>
      </c>
      <c r="F232" s="41">
        <v>1300</v>
      </c>
    </row>
    <row r="233" spans="1:6" ht="38.25" x14ac:dyDescent="0.2">
      <c r="A233" s="74">
        <v>420110320</v>
      </c>
      <c r="B233" s="148"/>
      <c r="C233" s="182" t="s">
        <v>533</v>
      </c>
      <c r="D233" s="41">
        <f>D234</f>
        <v>895.5</v>
      </c>
      <c r="E233" s="41">
        <f t="shared" ref="E233:F233" si="60">E234</f>
        <v>895.5</v>
      </c>
      <c r="F233" s="41">
        <f t="shared" si="60"/>
        <v>895.5</v>
      </c>
    </row>
    <row r="234" spans="1:6" ht="63.75" x14ac:dyDescent="0.2">
      <c r="A234" s="74">
        <v>420110320</v>
      </c>
      <c r="B234" s="16" t="s">
        <v>20</v>
      </c>
      <c r="C234" s="103" t="s">
        <v>376</v>
      </c>
      <c r="D234" s="41">
        <v>895.5</v>
      </c>
      <c r="E234" s="41">
        <v>895.5</v>
      </c>
      <c r="F234" s="41">
        <v>895.5</v>
      </c>
    </row>
    <row r="235" spans="1:6" ht="37.5" customHeight="1" x14ac:dyDescent="0.2">
      <c r="A235" s="74" t="s">
        <v>535</v>
      </c>
      <c r="B235" s="16"/>
      <c r="C235" s="103" t="s">
        <v>536</v>
      </c>
      <c r="D235" s="41">
        <f>D236</f>
        <v>100</v>
      </c>
      <c r="E235" s="41">
        <f t="shared" ref="E235:F235" si="61">E236</f>
        <v>0</v>
      </c>
      <c r="F235" s="41">
        <f t="shared" si="61"/>
        <v>0</v>
      </c>
    </row>
    <row r="236" spans="1:6" ht="63.75" x14ac:dyDescent="0.2">
      <c r="A236" s="74" t="s">
        <v>535</v>
      </c>
      <c r="B236" s="16" t="s">
        <v>20</v>
      </c>
      <c r="C236" s="103" t="s">
        <v>376</v>
      </c>
      <c r="D236" s="41">
        <v>100</v>
      </c>
      <c r="E236" s="41">
        <v>0</v>
      </c>
      <c r="F236" s="41">
        <v>0</v>
      </c>
    </row>
    <row r="237" spans="1:6" ht="102" customHeight="1" x14ac:dyDescent="0.2">
      <c r="A237" s="74">
        <v>420200000</v>
      </c>
      <c r="B237" s="16"/>
      <c r="C237" s="100" t="s">
        <v>534</v>
      </c>
      <c r="D237" s="41">
        <f>D238+D240</f>
        <v>1012.0999999999999</v>
      </c>
      <c r="E237" s="41">
        <f t="shared" ref="E237:F237" si="62">E238+E240</f>
        <v>1012.0999999999999</v>
      </c>
      <c r="F237" s="41">
        <f t="shared" si="62"/>
        <v>1012.0999999999999</v>
      </c>
    </row>
    <row r="238" spans="1:6" ht="76.5" x14ac:dyDescent="0.2">
      <c r="A238" s="74">
        <v>420223235</v>
      </c>
      <c r="B238" s="30"/>
      <c r="C238" s="101" t="s">
        <v>172</v>
      </c>
      <c r="D238" s="41">
        <f>D239</f>
        <v>575.29999999999995</v>
      </c>
      <c r="E238" s="41">
        <f>E239</f>
        <v>575.29999999999995</v>
      </c>
      <c r="F238" s="41">
        <f>F239</f>
        <v>575.29999999999995</v>
      </c>
    </row>
    <row r="239" spans="1:6" ht="38.25" x14ac:dyDescent="0.2">
      <c r="A239" s="74">
        <v>420223235</v>
      </c>
      <c r="B239" s="84" t="s">
        <v>216</v>
      </c>
      <c r="C239" s="101" t="s">
        <v>217</v>
      </c>
      <c r="D239" s="41">
        <v>575.29999999999995</v>
      </c>
      <c r="E239" s="41">
        <v>575.29999999999995</v>
      </c>
      <c r="F239" s="41">
        <v>575.29999999999995</v>
      </c>
    </row>
    <row r="240" spans="1:6" ht="76.5" x14ac:dyDescent="0.2">
      <c r="A240" s="74">
        <v>420223240</v>
      </c>
      <c r="B240" s="84"/>
      <c r="C240" s="101" t="s">
        <v>209</v>
      </c>
      <c r="D240" s="41">
        <f>D241</f>
        <v>436.8</v>
      </c>
      <c r="E240" s="41">
        <f t="shared" ref="E240:F240" si="63">E241</f>
        <v>436.8</v>
      </c>
      <c r="F240" s="41">
        <f t="shared" si="63"/>
        <v>436.8</v>
      </c>
    </row>
    <row r="241" spans="1:6" ht="38.25" x14ac:dyDescent="0.2">
      <c r="A241" s="74">
        <v>420223240</v>
      </c>
      <c r="B241" s="84" t="s">
        <v>216</v>
      </c>
      <c r="C241" s="101" t="s">
        <v>217</v>
      </c>
      <c r="D241" s="41">
        <v>436.8</v>
      </c>
      <c r="E241" s="41">
        <v>436.8</v>
      </c>
      <c r="F241" s="41">
        <v>436.8</v>
      </c>
    </row>
    <row r="242" spans="1:6" ht="130.5" customHeight="1" x14ac:dyDescent="0.2">
      <c r="A242" s="75">
        <v>430000000</v>
      </c>
      <c r="B242" s="16"/>
      <c r="C242" s="122" t="s">
        <v>537</v>
      </c>
      <c r="D242" s="39">
        <f>D243+D248</f>
        <v>12756.9</v>
      </c>
      <c r="E242" s="39">
        <f>E243+E248</f>
        <v>2430.9</v>
      </c>
      <c r="F242" s="39">
        <f>F243+F248</f>
        <v>5691.9</v>
      </c>
    </row>
    <row r="243" spans="1:6" s="108" customFormat="1" ht="51" x14ac:dyDescent="0.2">
      <c r="A243" s="74">
        <v>430100000</v>
      </c>
      <c r="B243" s="30"/>
      <c r="C243" s="100" t="s">
        <v>238</v>
      </c>
      <c r="D243" s="102">
        <f>D244+D246</f>
        <v>1180.9000000000001</v>
      </c>
      <c r="E243" s="102">
        <f t="shared" ref="E243:F243" si="64">E244+E246</f>
        <v>1180.9000000000001</v>
      </c>
      <c r="F243" s="102">
        <f t="shared" si="64"/>
        <v>1180.9000000000001</v>
      </c>
    </row>
    <row r="244" spans="1:6" ht="102" x14ac:dyDescent="0.2">
      <c r="A244" s="80">
        <v>430127310</v>
      </c>
      <c r="B244" s="16"/>
      <c r="C244" s="101" t="s">
        <v>724</v>
      </c>
      <c r="D244" s="41">
        <f>D245</f>
        <v>1000</v>
      </c>
      <c r="E244" s="41">
        <f>E245</f>
        <v>1000</v>
      </c>
      <c r="F244" s="41">
        <f>F245</f>
        <v>1000</v>
      </c>
    </row>
    <row r="245" spans="1:6" ht="63.75" x14ac:dyDescent="0.2">
      <c r="A245" s="80">
        <v>430127310</v>
      </c>
      <c r="B245" s="16" t="s">
        <v>13</v>
      </c>
      <c r="C245" s="101" t="s">
        <v>332</v>
      </c>
      <c r="D245" s="41">
        <v>1000</v>
      </c>
      <c r="E245" s="41">
        <v>1000</v>
      </c>
      <c r="F245" s="41">
        <v>1000</v>
      </c>
    </row>
    <row r="246" spans="1:6" ht="102" customHeight="1" x14ac:dyDescent="0.2">
      <c r="A246" s="80">
        <v>430127320</v>
      </c>
      <c r="B246" s="16"/>
      <c r="C246" s="101" t="s">
        <v>539</v>
      </c>
      <c r="D246" s="41">
        <f>D247</f>
        <v>180.9</v>
      </c>
      <c r="E246" s="41">
        <f t="shared" ref="E246:F246" si="65">E247</f>
        <v>180.9</v>
      </c>
      <c r="F246" s="41">
        <f t="shared" si="65"/>
        <v>180.9</v>
      </c>
    </row>
    <row r="247" spans="1:6" ht="63.75" x14ac:dyDescent="0.2">
      <c r="A247" s="80">
        <v>430127320</v>
      </c>
      <c r="B247" s="16" t="s">
        <v>13</v>
      </c>
      <c r="C247" s="101" t="s">
        <v>332</v>
      </c>
      <c r="D247" s="41">
        <v>180.9</v>
      </c>
      <c r="E247" s="41">
        <v>180.9</v>
      </c>
      <c r="F247" s="41">
        <v>180.9</v>
      </c>
    </row>
    <row r="248" spans="1:6" ht="38.25" x14ac:dyDescent="0.2">
      <c r="A248" s="74">
        <v>430200000</v>
      </c>
      <c r="B248" s="84"/>
      <c r="C248" s="100" t="s">
        <v>302</v>
      </c>
      <c r="D248" s="41">
        <f>D249+D251+D253+D255+D257</f>
        <v>11576</v>
      </c>
      <c r="E248" s="41">
        <f t="shared" ref="E248:F248" si="66">E249+E251+E253+E255+E257</f>
        <v>1250</v>
      </c>
      <c r="F248" s="41">
        <f t="shared" si="66"/>
        <v>4511</v>
      </c>
    </row>
    <row r="249" spans="1:6" ht="102" x14ac:dyDescent="0.2">
      <c r="A249" s="74">
        <v>430227340</v>
      </c>
      <c r="B249" s="16"/>
      <c r="C249" s="101" t="s">
        <v>748</v>
      </c>
      <c r="D249" s="39">
        <f>D250</f>
        <v>1720</v>
      </c>
      <c r="E249" s="39">
        <f t="shared" ref="E249:F249" si="67">E250</f>
        <v>1250</v>
      </c>
      <c r="F249" s="39">
        <f t="shared" si="67"/>
        <v>1720</v>
      </c>
    </row>
    <row r="250" spans="1:6" ht="63.75" x14ac:dyDescent="0.2">
      <c r="A250" s="74">
        <v>430227340</v>
      </c>
      <c r="B250" s="16" t="s">
        <v>13</v>
      </c>
      <c r="C250" s="101" t="s">
        <v>332</v>
      </c>
      <c r="D250" s="39">
        <v>1720</v>
      </c>
      <c r="E250" s="39">
        <v>1250</v>
      </c>
      <c r="F250" s="39">
        <v>1720</v>
      </c>
    </row>
    <row r="251" spans="1:6" ht="114.75" x14ac:dyDescent="0.2">
      <c r="A251" s="74">
        <v>430227350</v>
      </c>
      <c r="B251" s="16"/>
      <c r="C251" s="101" t="s">
        <v>733</v>
      </c>
      <c r="D251" s="39">
        <f>D252</f>
        <v>21.7</v>
      </c>
      <c r="E251" s="39">
        <f t="shared" ref="E251:F251" si="68">E252</f>
        <v>0</v>
      </c>
      <c r="F251" s="39">
        <f t="shared" si="68"/>
        <v>21.7</v>
      </c>
    </row>
    <row r="252" spans="1:6" ht="63.75" x14ac:dyDescent="0.2">
      <c r="A252" s="74">
        <v>430227350</v>
      </c>
      <c r="B252" s="16" t="s">
        <v>13</v>
      </c>
      <c r="C252" s="101" t="s">
        <v>332</v>
      </c>
      <c r="D252" s="39">
        <v>21.7</v>
      </c>
      <c r="E252" s="39">
        <v>0</v>
      </c>
      <c r="F252" s="39">
        <v>21.7</v>
      </c>
    </row>
    <row r="253" spans="1:6" ht="114.75" x14ac:dyDescent="0.2">
      <c r="A253" s="74">
        <v>430227360</v>
      </c>
      <c r="B253" s="16"/>
      <c r="C253" s="101" t="s">
        <v>734</v>
      </c>
      <c r="D253" s="39">
        <f>D254</f>
        <v>5227.7</v>
      </c>
      <c r="E253" s="39">
        <f t="shared" ref="E253:F253" si="69">E254</f>
        <v>0</v>
      </c>
      <c r="F253" s="39">
        <f t="shared" si="69"/>
        <v>1661.6</v>
      </c>
    </row>
    <row r="254" spans="1:6" ht="63.75" x14ac:dyDescent="0.2">
      <c r="A254" s="74">
        <v>430227360</v>
      </c>
      <c r="B254" s="16" t="s">
        <v>13</v>
      </c>
      <c r="C254" s="101" t="s">
        <v>332</v>
      </c>
      <c r="D254" s="39">
        <v>5227.7</v>
      </c>
      <c r="E254" s="39">
        <v>0</v>
      </c>
      <c r="F254" s="39">
        <v>1661.6</v>
      </c>
    </row>
    <row r="255" spans="1:6" ht="165.75" x14ac:dyDescent="0.2">
      <c r="A255" s="74">
        <v>430227370</v>
      </c>
      <c r="B255" s="16"/>
      <c r="C255" s="101" t="s">
        <v>749</v>
      </c>
      <c r="D255" s="39">
        <f>D256</f>
        <v>1606.6</v>
      </c>
      <c r="E255" s="39">
        <f t="shared" ref="E255:F255" si="70">E256</f>
        <v>0</v>
      </c>
      <c r="F255" s="39">
        <f t="shared" si="70"/>
        <v>1107.7</v>
      </c>
    </row>
    <row r="256" spans="1:6" ht="63.75" x14ac:dyDescent="0.2">
      <c r="A256" s="74">
        <v>430227370</v>
      </c>
      <c r="B256" s="16" t="s">
        <v>13</v>
      </c>
      <c r="C256" s="101" t="s">
        <v>332</v>
      </c>
      <c r="D256" s="39">
        <v>1606.6</v>
      </c>
      <c r="E256" s="39">
        <v>0</v>
      </c>
      <c r="F256" s="39">
        <v>1107.7</v>
      </c>
    </row>
    <row r="257" spans="1:6" ht="102" x14ac:dyDescent="0.2">
      <c r="A257" s="74">
        <v>430227380</v>
      </c>
      <c r="B257" s="16"/>
      <c r="C257" s="101" t="s">
        <v>735</v>
      </c>
      <c r="D257" s="39">
        <f>D258</f>
        <v>3000</v>
      </c>
      <c r="E257" s="39">
        <f t="shared" ref="E257:F257" si="71">E258</f>
        <v>0</v>
      </c>
      <c r="F257" s="39">
        <f t="shared" si="71"/>
        <v>0</v>
      </c>
    </row>
    <row r="258" spans="1:6" ht="63.75" x14ac:dyDescent="0.2">
      <c r="A258" s="74">
        <v>430227380</v>
      </c>
      <c r="B258" s="16" t="s">
        <v>13</v>
      </c>
      <c r="C258" s="101" t="s">
        <v>332</v>
      </c>
      <c r="D258" s="39">
        <v>3000</v>
      </c>
      <c r="E258" s="39">
        <v>0</v>
      </c>
      <c r="F258" s="39">
        <v>0</v>
      </c>
    </row>
    <row r="259" spans="1:6" ht="75.75" customHeight="1" x14ac:dyDescent="0.2">
      <c r="A259" s="73" t="s">
        <v>156</v>
      </c>
      <c r="B259" s="16"/>
      <c r="C259" s="212" t="s">
        <v>688</v>
      </c>
      <c r="D259" s="99">
        <f>D260+D267+D282</f>
        <v>6179.1</v>
      </c>
      <c r="E259" s="99">
        <f>E260+E267+E282</f>
        <v>6087.7999999999993</v>
      </c>
      <c r="F259" s="99">
        <f>F260+F267+F282</f>
        <v>6087.8</v>
      </c>
    </row>
    <row r="260" spans="1:6" ht="38.25" x14ac:dyDescent="0.2">
      <c r="A260" s="52" t="s">
        <v>152</v>
      </c>
      <c r="B260" s="16"/>
      <c r="C260" s="48" t="s">
        <v>306</v>
      </c>
      <c r="D260" s="96">
        <f>D261+D264</f>
        <v>1753.3</v>
      </c>
      <c r="E260" s="96">
        <f t="shared" ref="E260:F260" si="72">E261+E264</f>
        <v>950</v>
      </c>
      <c r="F260" s="96">
        <f t="shared" si="72"/>
        <v>950</v>
      </c>
    </row>
    <row r="261" spans="1:6" ht="38.25" x14ac:dyDescent="0.2">
      <c r="A261" s="21" t="s">
        <v>270</v>
      </c>
      <c r="B261" s="16"/>
      <c r="C261" s="103" t="s">
        <v>272</v>
      </c>
      <c r="D261" s="96">
        <f>D262</f>
        <v>953.3</v>
      </c>
      <c r="E261" s="96">
        <f>E262</f>
        <v>150</v>
      </c>
      <c r="F261" s="96">
        <f>F262</f>
        <v>150</v>
      </c>
    </row>
    <row r="262" spans="1:6" ht="38.25" x14ac:dyDescent="0.25">
      <c r="A262" s="185" t="s">
        <v>540</v>
      </c>
      <c r="B262" s="3"/>
      <c r="C262" s="101" t="s">
        <v>271</v>
      </c>
      <c r="D262" s="41">
        <f>SUM(D263:D263)</f>
        <v>953.3</v>
      </c>
      <c r="E262" s="41">
        <f>SUM(E263:E263)</f>
        <v>150</v>
      </c>
      <c r="F262" s="41">
        <f>SUM(F263:F263)</f>
        <v>150</v>
      </c>
    </row>
    <row r="263" spans="1:6" ht="38.25" x14ac:dyDescent="0.2">
      <c r="A263" s="185" t="s">
        <v>540</v>
      </c>
      <c r="B263" s="84" t="s">
        <v>216</v>
      </c>
      <c r="C263" s="101" t="s">
        <v>217</v>
      </c>
      <c r="D263" s="41">
        <f>100+853.3</f>
        <v>953.3</v>
      </c>
      <c r="E263" s="41">
        <v>150</v>
      </c>
      <c r="F263" s="41">
        <v>150</v>
      </c>
    </row>
    <row r="264" spans="1:6" ht="38.25" x14ac:dyDescent="0.2">
      <c r="A264" s="21" t="s">
        <v>307</v>
      </c>
      <c r="B264" s="16"/>
      <c r="C264" s="103" t="s">
        <v>273</v>
      </c>
      <c r="D264" s="96">
        <f t="shared" ref="D264:F264" si="73">D265</f>
        <v>800</v>
      </c>
      <c r="E264" s="96">
        <f t="shared" si="73"/>
        <v>800</v>
      </c>
      <c r="F264" s="96">
        <f t="shared" si="73"/>
        <v>800</v>
      </c>
    </row>
    <row r="265" spans="1:6" ht="25.5" x14ac:dyDescent="0.25">
      <c r="A265" s="21" t="s">
        <v>541</v>
      </c>
      <c r="B265" s="3"/>
      <c r="C265" s="101" t="s">
        <v>350</v>
      </c>
      <c r="D265" s="41">
        <f>D266</f>
        <v>800</v>
      </c>
      <c r="E265" s="41">
        <f>E266</f>
        <v>800</v>
      </c>
      <c r="F265" s="41">
        <f>F266</f>
        <v>800</v>
      </c>
    </row>
    <row r="266" spans="1:6" ht="38.25" x14ac:dyDescent="0.2">
      <c r="A266" s="21" t="s">
        <v>541</v>
      </c>
      <c r="B266" s="84" t="s">
        <v>216</v>
      </c>
      <c r="C266" s="101" t="s">
        <v>217</v>
      </c>
      <c r="D266" s="39">
        <v>800</v>
      </c>
      <c r="E266" s="39">
        <v>800</v>
      </c>
      <c r="F266" s="39">
        <v>800</v>
      </c>
    </row>
    <row r="267" spans="1:6" ht="38.25" x14ac:dyDescent="0.2">
      <c r="A267" s="52" t="s">
        <v>153</v>
      </c>
      <c r="B267" s="16"/>
      <c r="C267" s="48" t="s">
        <v>150</v>
      </c>
      <c r="D267" s="96">
        <f>D268+D275</f>
        <v>2964.4</v>
      </c>
      <c r="E267" s="96">
        <f t="shared" ref="E267:F267" si="74">E268+E275</f>
        <v>2223.6999999999998</v>
      </c>
      <c r="F267" s="96">
        <f t="shared" si="74"/>
        <v>1810</v>
      </c>
    </row>
    <row r="268" spans="1:6" ht="25.5" x14ac:dyDescent="0.2">
      <c r="A268" s="21" t="s">
        <v>274</v>
      </c>
      <c r="B268" s="84"/>
      <c r="C268" s="103" t="s">
        <v>275</v>
      </c>
      <c r="D268" s="96">
        <f>D269+D271+D273</f>
        <v>20</v>
      </c>
      <c r="E268" s="96">
        <f t="shared" ref="E268:F268" si="75">E269+E271+E273</f>
        <v>260</v>
      </c>
      <c r="F268" s="96">
        <f t="shared" si="75"/>
        <v>290</v>
      </c>
    </row>
    <row r="269" spans="1:6" ht="114.75" x14ac:dyDescent="0.25">
      <c r="A269" s="80">
        <v>520123261</v>
      </c>
      <c r="B269" s="3"/>
      <c r="C269" s="101" t="s">
        <v>276</v>
      </c>
      <c r="D269" s="41">
        <f>D270</f>
        <v>0</v>
      </c>
      <c r="E269" s="41">
        <f>E270</f>
        <v>100</v>
      </c>
      <c r="F269" s="41">
        <f>F270</f>
        <v>100</v>
      </c>
    </row>
    <row r="270" spans="1:6" ht="38.25" x14ac:dyDescent="0.2">
      <c r="A270" s="80">
        <v>520123261</v>
      </c>
      <c r="B270" s="84" t="s">
        <v>216</v>
      </c>
      <c r="C270" s="101" t="s">
        <v>217</v>
      </c>
      <c r="D270" s="41">
        <v>0</v>
      </c>
      <c r="E270" s="41">
        <v>100</v>
      </c>
      <c r="F270" s="41">
        <v>100</v>
      </c>
    </row>
    <row r="271" spans="1:6" ht="38.25" x14ac:dyDescent="0.2">
      <c r="A271" s="80">
        <v>520123262</v>
      </c>
      <c r="B271" s="16"/>
      <c r="C271" s="101" t="s">
        <v>308</v>
      </c>
      <c r="D271" s="41">
        <f>D272</f>
        <v>20</v>
      </c>
      <c r="E271" s="41">
        <f>E272</f>
        <v>0</v>
      </c>
      <c r="F271" s="41">
        <f>F272</f>
        <v>20</v>
      </c>
    </row>
    <row r="272" spans="1:6" ht="38.25" x14ac:dyDescent="0.2">
      <c r="A272" s="80">
        <v>520123262</v>
      </c>
      <c r="B272" s="84" t="s">
        <v>216</v>
      </c>
      <c r="C272" s="101" t="s">
        <v>217</v>
      </c>
      <c r="D272" s="41">
        <v>20</v>
      </c>
      <c r="E272" s="41">
        <v>0</v>
      </c>
      <c r="F272" s="41">
        <v>20</v>
      </c>
    </row>
    <row r="273" spans="1:6" ht="16.5" customHeight="1" x14ac:dyDescent="0.2">
      <c r="A273" s="185" t="s">
        <v>542</v>
      </c>
      <c r="B273" s="84"/>
      <c r="C273" s="101" t="s">
        <v>543</v>
      </c>
      <c r="D273" s="41">
        <f>D274</f>
        <v>0</v>
      </c>
      <c r="E273" s="41">
        <f t="shared" ref="E273:F273" si="76">E274</f>
        <v>160</v>
      </c>
      <c r="F273" s="41">
        <f t="shared" si="76"/>
        <v>170</v>
      </c>
    </row>
    <row r="274" spans="1:6" ht="38.25" x14ac:dyDescent="0.2">
      <c r="A274" s="185" t="s">
        <v>542</v>
      </c>
      <c r="B274" s="84" t="s">
        <v>216</v>
      </c>
      <c r="C274" s="101" t="s">
        <v>217</v>
      </c>
      <c r="D274" s="41">
        <v>0</v>
      </c>
      <c r="E274" s="41">
        <v>160</v>
      </c>
      <c r="F274" s="41">
        <v>170</v>
      </c>
    </row>
    <row r="275" spans="1:6" ht="25.5" x14ac:dyDescent="0.2">
      <c r="A275" s="21" t="s">
        <v>277</v>
      </c>
      <c r="B275" s="84"/>
      <c r="C275" s="103" t="s">
        <v>544</v>
      </c>
      <c r="D275" s="41">
        <f>D276+D278+D280</f>
        <v>2944.4</v>
      </c>
      <c r="E275" s="41">
        <f t="shared" ref="E275:F275" si="77">E276+E278+E280</f>
        <v>1963.7</v>
      </c>
      <c r="F275" s="41">
        <f t="shared" si="77"/>
        <v>1520</v>
      </c>
    </row>
    <row r="276" spans="1:6" ht="39" customHeight="1" x14ac:dyDescent="0.2">
      <c r="A276" s="80">
        <v>520223264</v>
      </c>
      <c r="B276" s="84"/>
      <c r="C276" s="101" t="s">
        <v>545</v>
      </c>
      <c r="D276" s="41">
        <f>D277</f>
        <v>1648</v>
      </c>
      <c r="E276" s="41">
        <f t="shared" ref="E276:F276" si="78">E277</f>
        <v>300</v>
      </c>
      <c r="F276" s="41">
        <f t="shared" si="78"/>
        <v>0</v>
      </c>
    </row>
    <row r="277" spans="1:6" ht="38.25" x14ac:dyDescent="0.2">
      <c r="A277" s="80">
        <v>520223264</v>
      </c>
      <c r="B277" s="84" t="s">
        <v>216</v>
      </c>
      <c r="C277" s="101" t="s">
        <v>217</v>
      </c>
      <c r="D277" s="41">
        <v>1648</v>
      </c>
      <c r="E277" s="41">
        <v>300</v>
      </c>
      <c r="F277" s="41">
        <v>0</v>
      </c>
    </row>
    <row r="278" spans="1:6" ht="51" customHeight="1" x14ac:dyDescent="0.2">
      <c r="A278" s="80">
        <v>520223265</v>
      </c>
      <c r="B278" s="84"/>
      <c r="C278" s="101" t="s">
        <v>546</v>
      </c>
      <c r="D278" s="41">
        <f>D279</f>
        <v>1296.4000000000001</v>
      </c>
      <c r="E278" s="41">
        <f t="shared" ref="E278:F278" si="79">E279</f>
        <v>1463.7</v>
      </c>
      <c r="F278" s="41">
        <f t="shared" si="79"/>
        <v>1220</v>
      </c>
    </row>
    <row r="279" spans="1:6" x14ac:dyDescent="0.2">
      <c r="A279" s="80">
        <v>520223265</v>
      </c>
      <c r="B279" s="112" t="s">
        <v>256</v>
      </c>
      <c r="C279" s="109" t="s">
        <v>279</v>
      </c>
      <c r="D279" s="41">
        <v>1296.4000000000001</v>
      </c>
      <c r="E279" s="41">
        <v>1463.7</v>
      </c>
      <c r="F279" s="41">
        <v>1220</v>
      </c>
    </row>
    <row r="280" spans="1:6" ht="25.5" x14ac:dyDescent="0.2">
      <c r="A280" s="21" t="s">
        <v>547</v>
      </c>
      <c r="B280" s="84"/>
      <c r="C280" s="103" t="s">
        <v>280</v>
      </c>
      <c r="D280" s="41">
        <f>D281</f>
        <v>0</v>
      </c>
      <c r="E280" s="41">
        <f>E281</f>
        <v>200</v>
      </c>
      <c r="F280" s="41">
        <f>F281</f>
        <v>300</v>
      </c>
    </row>
    <row r="281" spans="1:6" ht="38.25" x14ac:dyDescent="0.2">
      <c r="A281" s="21" t="s">
        <v>547</v>
      </c>
      <c r="B281" s="84" t="s">
        <v>216</v>
      </c>
      <c r="C281" s="101" t="s">
        <v>217</v>
      </c>
      <c r="D281" s="110">
        <v>0</v>
      </c>
      <c r="E281" s="111">
        <v>200</v>
      </c>
      <c r="F281" s="111">
        <v>300</v>
      </c>
    </row>
    <row r="282" spans="1:6" ht="51" x14ac:dyDescent="0.2">
      <c r="A282" s="52" t="s">
        <v>154</v>
      </c>
      <c r="B282" s="16"/>
      <c r="C282" s="48" t="s">
        <v>151</v>
      </c>
      <c r="D282" s="96">
        <f>D283+D286</f>
        <v>1461.4</v>
      </c>
      <c r="E282" s="96">
        <f>E283+E286</f>
        <v>2914.1</v>
      </c>
      <c r="F282" s="96">
        <f>F283+F286</f>
        <v>3327.8</v>
      </c>
    </row>
    <row r="283" spans="1:6" ht="62.25" customHeight="1" x14ac:dyDescent="0.2">
      <c r="A283" s="21" t="s">
        <v>281</v>
      </c>
      <c r="B283" s="84"/>
      <c r="C283" s="103" t="s">
        <v>321</v>
      </c>
      <c r="D283" s="102">
        <f t="shared" ref="D283:F284" si="80">D284</f>
        <v>1461.4</v>
      </c>
      <c r="E283" s="102">
        <f t="shared" si="80"/>
        <v>1487.8</v>
      </c>
      <c r="F283" s="102">
        <f t="shared" si="80"/>
        <v>1487.8</v>
      </c>
    </row>
    <row r="284" spans="1:6" ht="63.75" x14ac:dyDescent="0.2">
      <c r="A284" s="80">
        <v>530123271</v>
      </c>
      <c r="B284" s="16"/>
      <c r="C284" s="101" t="s">
        <v>155</v>
      </c>
      <c r="D284" s="41">
        <f t="shared" si="80"/>
        <v>1461.4</v>
      </c>
      <c r="E284" s="41">
        <f t="shared" si="80"/>
        <v>1487.8</v>
      </c>
      <c r="F284" s="41">
        <f t="shared" si="80"/>
        <v>1487.8</v>
      </c>
    </row>
    <row r="285" spans="1:6" ht="38.25" x14ac:dyDescent="0.2">
      <c r="A285" s="80">
        <v>530123271</v>
      </c>
      <c r="B285" s="84" t="s">
        <v>216</v>
      </c>
      <c r="C285" s="101" t="s">
        <v>217</v>
      </c>
      <c r="D285" s="148">
        <v>1461.4</v>
      </c>
      <c r="E285" s="148">
        <v>1487.8</v>
      </c>
      <c r="F285" s="148">
        <v>1487.8</v>
      </c>
    </row>
    <row r="286" spans="1:6" ht="51" x14ac:dyDescent="0.2">
      <c r="A286" s="21" t="s">
        <v>282</v>
      </c>
      <c r="B286" s="16"/>
      <c r="C286" s="103" t="s">
        <v>548</v>
      </c>
      <c r="D286" s="41">
        <f t="shared" ref="D286:F287" si="81">D287</f>
        <v>0</v>
      </c>
      <c r="E286" s="41">
        <f t="shared" si="81"/>
        <v>1426.3</v>
      </c>
      <c r="F286" s="41">
        <f t="shared" si="81"/>
        <v>1840</v>
      </c>
    </row>
    <row r="287" spans="1:6" ht="39" customHeight="1" x14ac:dyDescent="0.2">
      <c r="A287" s="80">
        <v>530223272</v>
      </c>
      <c r="B287" s="16"/>
      <c r="C287" s="101" t="s">
        <v>549</v>
      </c>
      <c r="D287" s="41">
        <f t="shared" si="81"/>
        <v>0</v>
      </c>
      <c r="E287" s="41">
        <f t="shared" si="81"/>
        <v>1426.3</v>
      </c>
      <c r="F287" s="41">
        <f t="shared" si="81"/>
        <v>1840</v>
      </c>
    </row>
    <row r="288" spans="1:6" ht="38.25" x14ac:dyDescent="0.2">
      <c r="A288" s="80">
        <v>530223272</v>
      </c>
      <c r="B288" s="84" t="s">
        <v>216</v>
      </c>
      <c r="C288" s="101" t="s">
        <v>217</v>
      </c>
      <c r="D288" s="41">
        <v>0</v>
      </c>
      <c r="E288" s="41">
        <v>1426.3</v>
      </c>
      <c r="F288" s="41">
        <v>1840</v>
      </c>
    </row>
    <row r="289" spans="1:7" ht="79.5" customHeight="1" x14ac:dyDescent="0.2">
      <c r="A289" s="78" t="s">
        <v>67</v>
      </c>
      <c r="B289" s="16"/>
      <c r="C289" s="63" t="s">
        <v>687</v>
      </c>
      <c r="D289" s="99">
        <f t="shared" ref="D289:F292" si="82">D290</f>
        <v>529.29999999999995</v>
      </c>
      <c r="E289" s="99">
        <f t="shared" si="82"/>
        <v>529.29999999999995</v>
      </c>
      <c r="F289" s="99">
        <f t="shared" si="82"/>
        <v>529.29999999999995</v>
      </c>
    </row>
    <row r="290" spans="1:7" ht="40.5" customHeight="1" x14ac:dyDescent="0.2">
      <c r="A290" s="77" t="s">
        <v>68</v>
      </c>
      <c r="B290" s="16"/>
      <c r="C290" s="60" t="s">
        <v>552</v>
      </c>
      <c r="D290" s="96">
        <f t="shared" si="82"/>
        <v>529.29999999999995</v>
      </c>
      <c r="E290" s="96">
        <f t="shared" si="82"/>
        <v>529.29999999999995</v>
      </c>
      <c r="F290" s="96">
        <f t="shared" si="82"/>
        <v>529.29999999999995</v>
      </c>
    </row>
    <row r="291" spans="1:7" ht="63.75" x14ac:dyDescent="0.2">
      <c r="A291" s="74">
        <v>610100000</v>
      </c>
      <c r="B291" s="16"/>
      <c r="C291" s="101" t="s">
        <v>551</v>
      </c>
      <c r="D291" s="102">
        <f>D292+D294</f>
        <v>529.29999999999995</v>
      </c>
      <c r="E291" s="102">
        <f t="shared" ref="E291:F291" si="83">E292+E294</f>
        <v>529.29999999999995</v>
      </c>
      <c r="F291" s="102">
        <f t="shared" si="83"/>
        <v>529.29999999999995</v>
      </c>
    </row>
    <row r="292" spans="1:7" ht="38.25" x14ac:dyDescent="0.2">
      <c r="A292" s="186" t="s">
        <v>550</v>
      </c>
      <c r="B292" s="16"/>
      <c r="C292" s="101" t="s">
        <v>742</v>
      </c>
      <c r="D292" s="41">
        <f t="shared" si="82"/>
        <v>520.29999999999995</v>
      </c>
      <c r="E292" s="41">
        <f t="shared" si="82"/>
        <v>520.29999999999995</v>
      </c>
      <c r="F292" s="41">
        <f t="shared" si="82"/>
        <v>520.29999999999995</v>
      </c>
    </row>
    <row r="293" spans="1:7" ht="38.25" x14ac:dyDescent="0.2">
      <c r="A293" s="186" t="s">
        <v>550</v>
      </c>
      <c r="B293" s="84" t="s">
        <v>216</v>
      </c>
      <c r="C293" s="101" t="s">
        <v>217</v>
      </c>
      <c r="D293" s="41">
        <v>520.29999999999995</v>
      </c>
      <c r="E293" s="41">
        <v>520.29999999999995</v>
      </c>
      <c r="F293" s="41">
        <v>520.29999999999995</v>
      </c>
    </row>
    <row r="294" spans="1:7" ht="30" customHeight="1" x14ac:dyDescent="0.2">
      <c r="A294" s="186" t="s">
        <v>622</v>
      </c>
      <c r="B294" s="84"/>
      <c r="C294" s="101" t="s">
        <v>623</v>
      </c>
      <c r="D294" s="41">
        <f>D295</f>
        <v>9</v>
      </c>
      <c r="E294" s="41">
        <f t="shared" ref="E294:F294" si="84">E295</f>
        <v>9</v>
      </c>
      <c r="F294" s="41">
        <f t="shared" si="84"/>
        <v>9</v>
      </c>
    </row>
    <row r="295" spans="1:7" ht="38.25" x14ac:dyDescent="0.2">
      <c r="A295" s="186" t="s">
        <v>622</v>
      </c>
      <c r="B295" s="84" t="s">
        <v>216</v>
      </c>
      <c r="C295" s="101" t="s">
        <v>217</v>
      </c>
      <c r="D295" s="41">
        <v>9</v>
      </c>
      <c r="E295" s="41">
        <v>9</v>
      </c>
      <c r="F295" s="41">
        <v>9</v>
      </c>
    </row>
    <row r="296" spans="1:7" ht="90" customHeight="1" x14ac:dyDescent="0.2">
      <c r="A296" s="82" t="s">
        <v>34</v>
      </c>
      <c r="B296" s="16"/>
      <c r="C296" s="53" t="s">
        <v>691</v>
      </c>
      <c r="D296" s="99">
        <f>D297+D306+D315</f>
        <v>6409.6</v>
      </c>
      <c r="E296" s="99">
        <f t="shared" ref="E296:F296" si="85">E297+E306+E315</f>
        <v>5465</v>
      </c>
      <c r="F296" s="99">
        <f t="shared" si="85"/>
        <v>5465</v>
      </c>
    </row>
    <row r="297" spans="1:7" ht="25.5" customHeight="1" x14ac:dyDescent="0.2">
      <c r="A297" s="52" t="s">
        <v>35</v>
      </c>
      <c r="B297" s="16"/>
      <c r="C297" s="48" t="s">
        <v>626</v>
      </c>
      <c r="D297" s="96">
        <f>D298+D301</f>
        <v>494</v>
      </c>
      <c r="E297" s="96">
        <f>E298+E301</f>
        <v>565</v>
      </c>
      <c r="F297" s="96">
        <f>F298+F301</f>
        <v>565</v>
      </c>
      <c r="G297" s="107"/>
    </row>
    <row r="298" spans="1:7" ht="38.25" x14ac:dyDescent="0.2">
      <c r="A298" s="21" t="s">
        <v>240</v>
      </c>
      <c r="B298" s="16"/>
      <c r="C298" s="103" t="s">
        <v>239</v>
      </c>
      <c r="D298" s="96">
        <f t="shared" ref="D298:F299" si="86">D299</f>
        <v>485.7</v>
      </c>
      <c r="E298" s="96">
        <f t="shared" si="86"/>
        <v>445</v>
      </c>
      <c r="F298" s="96">
        <f t="shared" si="86"/>
        <v>445</v>
      </c>
    </row>
    <row r="299" spans="1:7" ht="25.5" x14ac:dyDescent="0.25">
      <c r="A299" s="21" t="s">
        <v>553</v>
      </c>
      <c r="B299" s="3"/>
      <c r="C299" s="101" t="s">
        <v>191</v>
      </c>
      <c r="D299" s="41">
        <f t="shared" si="86"/>
        <v>485.7</v>
      </c>
      <c r="E299" s="41">
        <f t="shared" si="86"/>
        <v>445</v>
      </c>
      <c r="F299" s="41">
        <f t="shared" si="86"/>
        <v>445</v>
      </c>
    </row>
    <row r="300" spans="1:7" ht="38.25" x14ac:dyDescent="0.2">
      <c r="A300" s="21" t="s">
        <v>553</v>
      </c>
      <c r="B300" s="84" t="s">
        <v>216</v>
      </c>
      <c r="C300" s="101" t="s">
        <v>217</v>
      </c>
      <c r="D300" s="41">
        <v>485.7</v>
      </c>
      <c r="E300" s="39">
        <v>445</v>
      </c>
      <c r="F300" s="39">
        <v>445</v>
      </c>
      <c r="G300" s="107"/>
    </row>
    <row r="301" spans="1:7" ht="38.25" x14ac:dyDescent="0.2">
      <c r="A301" s="21" t="s">
        <v>555</v>
      </c>
      <c r="B301" s="84"/>
      <c r="C301" s="103" t="s">
        <v>348</v>
      </c>
      <c r="D301" s="41">
        <f t="shared" ref="D301" si="87">D302</f>
        <v>8.3000000000000007</v>
      </c>
      <c r="E301" s="41">
        <f t="shared" ref="E301:F301" si="88">E302+E304</f>
        <v>120</v>
      </c>
      <c r="F301" s="41">
        <f t="shared" si="88"/>
        <v>120</v>
      </c>
      <c r="G301" s="107"/>
    </row>
    <row r="302" spans="1:7" ht="25.5" x14ac:dyDescent="0.2">
      <c r="A302" s="21" t="s">
        <v>554</v>
      </c>
      <c r="B302" s="16"/>
      <c r="C302" s="101" t="s">
        <v>347</v>
      </c>
      <c r="D302" s="41">
        <v>8.3000000000000007</v>
      </c>
      <c r="E302" s="41">
        <f t="shared" ref="E302:F302" si="89">E303</f>
        <v>40</v>
      </c>
      <c r="F302" s="41">
        <f t="shared" si="89"/>
        <v>40</v>
      </c>
      <c r="G302" s="107"/>
    </row>
    <row r="303" spans="1:7" ht="38.25" x14ac:dyDescent="0.2">
      <c r="A303" s="21" t="s">
        <v>554</v>
      </c>
      <c r="B303" s="84" t="s">
        <v>216</v>
      </c>
      <c r="C303" s="101" t="s">
        <v>217</v>
      </c>
      <c r="D303" s="41">
        <v>20</v>
      </c>
      <c r="E303" s="41">
        <v>40</v>
      </c>
      <c r="F303" s="41">
        <v>40</v>
      </c>
      <c r="G303" s="107"/>
    </row>
    <row r="304" spans="1:7" ht="38.25" x14ac:dyDescent="0.2">
      <c r="A304" s="21" t="s">
        <v>627</v>
      </c>
      <c r="B304" s="84"/>
      <c r="C304" s="101" t="s">
        <v>628</v>
      </c>
      <c r="D304" s="41">
        <f>D305</f>
        <v>0</v>
      </c>
      <c r="E304" s="41">
        <f t="shared" ref="E304:F304" si="90">E305</f>
        <v>80</v>
      </c>
      <c r="F304" s="41">
        <f t="shared" si="90"/>
        <v>80</v>
      </c>
      <c r="G304" s="107"/>
    </row>
    <row r="305" spans="1:7" ht="38.25" x14ac:dyDescent="0.2">
      <c r="A305" s="21" t="s">
        <v>627</v>
      </c>
      <c r="B305" s="84" t="s">
        <v>216</v>
      </c>
      <c r="C305" s="101" t="s">
        <v>217</v>
      </c>
      <c r="D305" s="41">
        <v>0</v>
      </c>
      <c r="E305" s="41">
        <v>80</v>
      </c>
      <c r="F305" s="41">
        <v>80</v>
      </c>
      <c r="G305" s="107"/>
    </row>
    <row r="306" spans="1:7" ht="25.5" x14ac:dyDescent="0.2">
      <c r="A306" s="52" t="s">
        <v>386</v>
      </c>
      <c r="B306" s="16"/>
      <c r="C306" s="46" t="s">
        <v>357</v>
      </c>
      <c r="D306" s="96">
        <f>D307+D312</f>
        <v>3400</v>
      </c>
      <c r="E306" s="96">
        <f t="shared" ref="E306:F306" si="91">E307+E312</f>
        <v>2900</v>
      </c>
      <c r="F306" s="96">
        <f t="shared" si="91"/>
        <v>2900</v>
      </c>
      <c r="G306" s="107"/>
    </row>
    <row r="307" spans="1:7" ht="38.25" x14ac:dyDescent="0.2">
      <c r="A307" s="21" t="s">
        <v>556</v>
      </c>
      <c r="B307" s="16"/>
      <c r="C307" s="103" t="s">
        <v>312</v>
      </c>
      <c r="D307" s="102">
        <f>D308+D310</f>
        <v>700</v>
      </c>
      <c r="E307" s="102">
        <f t="shared" ref="E307:F307" si="92">E308+E310</f>
        <v>800</v>
      </c>
      <c r="F307" s="102">
        <f t="shared" si="92"/>
        <v>800</v>
      </c>
      <c r="G307" s="107"/>
    </row>
    <row r="308" spans="1:7" ht="36" customHeight="1" x14ac:dyDescent="0.2">
      <c r="A308" s="21" t="s">
        <v>557</v>
      </c>
      <c r="B308" s="16"/>
      <c r="C308" s="100" t="s">
        <v>192</v>
      </c>
      <c r="D308" s="41">
        <f>D309</f>
        <v>200</v>
      </c>
      <c r="E308" s="41">
        <f>E309</f>
        <v>250</v>
      </c>
      <c r="F308" s="41">
        <f>F309</f>
        <v>250</v>
      </c>
      <c r="G308" s="107"/>
    </row>
    <row r="309" spans="1:7" ht="38.25" x14ac:dyDescent="0.2">
      <c r="A309" s="21" t="s">
        <v>557</v>
      </c>
      <c r="B309" s="84" t="s">
        <v>216</v>
      </c>
      <c r="C309" s="101" t="s">
        <v>217</v>
      </c>
      <c r="D309" s="41">
        <v>200</v>
      </c>
      <c r="E309" s="41">
        <v>250</v>
      </c>
      <c r="F309" s="41">
        <v>250</v>
      </c>
      <c r="G309" s="107"/>
    </row>
    <row r="310" spans="1:7" ht="27" customHeight="1" x14ac:dyDescent="0.2">
      <c r="A310" s="21" t="s">
        <v>559</v>
      </c>
      <c r="B310" s="84"/>
      <c r="C310" s="101" t="s">
        <v>558</v>
      </c>
      <c r="D310" s="41">
        <f>D311</f>
        <v>500</v>
      </c>
      <c r="E310" s="41">
        <f t="shared" ref="E310:F310" si="93">E311</f>
        <v>550</v>
      </c>
      <c r="F310" s="41">
        <f t="shared" si="93"/>
        <v>550</v>
      </c>
      <c r="G310" s="107"/>
    </row>
    <row r="311" spans="1:7" ht="38.25" x14ac:dyDescent="0.2">
      <c r="A311" s="21" t="s">
        <v>559</v>
      </c>
      <c r="B311" s="84" t="s">
        <v>216</v>
      </c>
      <c r="C311" s="101" t="s">
        <v>217</v>
      </c>
      <c r="D311" s="41">
        <v>500</v>
      </c>
      <c r="E311" s="41">
        <v>550</v>
      </c>
      <c r="F311" s="41">
        <v>550</v>
      </c>
      <c r="G311" s="107"/>
    </row>
    <row r="312" spans="1:7" ht="25.5" x14ac:dyDescent="0.2">
      <c r="A312" s="21" t="s">
        <v>561</v>
      </c>
      <c r="B312" s="84"/>
      <c r="C312" s="103" t="s">
        <v>385</v>
      </c>
      <c r="D312" s="41">
        <f t="shared" ref="D312:F313" si="94">D313</f>
        <v>2700</v>
      </c>
      <c r="E312" s="41">
        <f t="shared" si="94"/>
        <v>2100</v>
      </c>
      <c r="F312" s="41">
        <f t="shared" si="94"/>
        <v>2100</v>
      </c>
      <c r="G312" s="107"/>
    </row>
    <row r="313" spans="1:7" ht="38.25" x14ac:dyDescent="0.2">
      <c r="A313" s="21" t="s">
        <v>560</v>
      </c>
      <c r="B313" s="16"/>
      <c r="C313" s="101" t="s">
        <v>693</v>
      </c>
      <c r="D313" s="110">
        <f t="shared" si="94"/>
        <v>2700</v>
      </c>
      <c r="E313" s="41">
        <f t="shared" si="94"/>
        <v>2100</v>
      </c>
      <c r="F313" s="41">
        <f t="shared" si="94"/>
        <v>2100</v>
      </c>
      <c r="G313" s="107"/>
    </row>
    <row r="314" spans="1:7" ht="38.25" x14ac:dyDescent="0.2">
      <c r="A314" s="21" t="s">
        <v>560</v>
      </c>
      <c r="B314" s="84" t="s">
        <v>216</v>
      </c>
      <c r="C314" s="101" t="s">
        <v>217</v>
      </c>
      <c r="D314" s="110">
        <f>2000+700</f>
        <v>2700</v>
      </c>
      <c r="E314" s="41">
        <v>2100</v>
      </c>
      <c r="F314" s="41">
        <v>2100</v>
      </c>
      <c r="G314" s="107"/>
    </row>
    <row r="315" spans="1:7" ht="38.25" x14ac:dyDescent="0.2">
      <c r="A315" s="52" t="s">
        <v>36</v>
      </c>
      <c r="B315" s="16"/>
      <c r="C315" s="46" t="s">
        <v>562</v>
      </c>
      <c r="D315" s="110">
        <f>D316+D319</f>
        <v>2515.6</v>
      </c>
      <c r="E315" s="110">
        <f t="shared" ref="E315:F315" si="95">E316+E319</f>
        <v>2000</v>
      </c>
      <c r="F315" s="110">
        <f t="shared" si="95"/>
        <v>2000</v>
      </c>
      <c r="G315" s="107"/>
    </row>
    <row r="316" spans="1:7" ht="49.5" customHeight="1" x14ac:dyDescent="0.2">
      <c r="A316" s="21" t="s">
        <v>241</v>
      </c>
      <c r="B316" s="16"/>
      <c r="C316" s="103" t="s">
        <v>242</v>
      </c>
      <c r="D316" s="110">
        <f>D317</f>
        <v>1000</v>
      </c>
      <c r="E316" s="110">
        <f t="shared" ref="E316:F317" si="96">E317</f>
        <v>1000</v>
      </c>
      <c r="F316" s="110">
        <f t="shared" si="96"/>
        <v>1000</v>
      </c>
      <c r="G316" s="107"/>
    </row>
    <row r="317" spans="1:7" ht="39.75" customHeight="1" x14ac:dyDescent="0.2">
      <c r="A317" s="21" t="s">
        <v>564</v>
      </c>
      <c r="B317" s="16"/>
      <c r="C317" s="103" t="s">
        <v>563</v>
      </c>
      <c r="D317" s="110">
        <f>D318</f>
        <v>1000</v>
      </c>
      <c r="E317" s="110">
        <f t="shared" si="96"/>
        <v>1000</v>
      </c>
      <c r="F317" s="110">
        <f t="shared" si="96"/>
        <v>1000</v>
      </c>
      <c r="G317" s="107"/>
    </row>
    <row r="318" spans="1:7" ht="42.75" customHeight="1" x14ac:dyDescent="0.2">
      <c r="A318" s="21" t="s">
        <v>564</v>
      </c>
      <c r="B318" s="84" t="s">
        <v>216</v>
      </c>
      <c r="C318" s="101" t="s">
        <v>217</v>
      </c>
      <c r="D318" s="110">
        <f>1700-700</f>
        <v>1000</v>
      </c>
      <c r="E318" s="41">
        <v>1000</v>
      </c>
      <c r="F318" s="41">
        <v>1000</v>
      </c>
      <c r="G318" s="107"/>
    </row>
    <row r="319" spans="1:7" ht="25.5" customHeight="1" x14ac:dyDescent="0.2">
      <c r="A319" s="21" t="s">
        <v>384</v>
      </c>
      <c r="B319" s="84"/>
      <c r="C319" s="103" t="s">
        <v>692</v>
      </c>
      <c r="D319" s="110">
        <f>D320</f>
        <v>1515.6</v>
      </c>
      <c r="E319" s="110">
        <f t="shared" ref="E319:F320" si="97">E320</f>
        <v>1000</v>
      </c>
      <c r="F319" s="110">
        <f t="shared" si="97"/>
        <v>1000</v>
      </c>
      <c r="G319" s="107"/>
    </row>
    <row r="320" spans="1:7" ht="26.25" customHeight="1" x14ac:dyDescent="0.2">
      <c r="A320" s="21" t="s">
        <v>565</v>
      </c>
      <c r="B320" s="16"/>
      <c r="C320" s="103" t="s">
        <v>388</v>
      </c>
      <c r="D320" s="110">
        <f>D321</f>
        <v>1515.6</v>
      </c>
      <c r="E320" s="110">
        <f t="shared" si="97"/>
        <v>1000</v>
      </c>
      <c r="F320" s="110">
        <f t="shared" si="97"/>
        <v>1000</v>
      </c>
      <c r="G320" s="107"/>
    </row>
    <row r="321" spans="1:7" ht="12.75" customHeight="1" x14ac:dyDescent="0.2">
      <c r="A321" s="21" t="s">
        <v>565</v>
      </c>
      <c r="B321" s="112" t="s">
        <v>256</v>
      </c>
      <c r="C321" s="109" t="s">
        <v>279</v>
      </c>
      <c r="D321" s="110">
        <v>1515.6</v>
      </c>
      <c r="E321" s="41">
        <v>1000</v>
      </c>
      <c r="F321" s="41">
        <v>1000</v>
      </c>
      <c r="G321" s="107"/>
    </row>
    <row r="322" spans="1:7" ht="77.25" customHeight="1" x14ac:dyDescent="0.2">
      <c r="A322" s="73" t="s">
        <v>148</v>
      </c>
      <c r="B322" s="16"/>
      <c r="C322" s="63" t="s">
        <v>694</v>
      </c>
      <c r="D322" s="99">
        <f>D324</f>
        <v>1321.4</v>
      </c>
      <c r="E322" s="99">
        <f>E324</f>
        <v>300</v>
      </c>
      <c r="F322" s="99">
        <f>F324</f>
        <v>300</v>
      </c>
    </row>
    <row r="323" spans="1:7" ht="51" x14ac:dyDescent="0.2">
      <c r="A323" s="21" t="s">
        <v>149</v>
      </c>
      <c r="B323" s="16"/>
      <c r="C323" s="48" t="s">
        <v>566</v>
      </c>
      <c r="D323" s="96">
        <f>D324</f>
        <v>1321.4</v>
      </c>
      <c r="E323" s="96">
        <f>E324</f>
        <v>300</v>
      </c>
      <c r="F323" s="96">
        <f>F324</f>
        <v>300</v>
      </c>
    </row>
    <row r="324" spans="1:7" ht="76.5" customHeight="1" x14ac:dyDescent="0.2">
      <c r="A324" s="21" t="s">
        <v>215</v>
      </c>
      <c r="B324" s="16"/>
      <c r="C324" s="103" t="s">
        <v>567</v>
      </c>
      <c r="D324" s="102">
        <f>D325+D327+D329+D331</f>
        <v>1321.4</v>
      </c>
      <c r="E324" s="102">
        <f t="shared" ref="E324:F324" si="98">E325+E327+E329+E331</f>
        <v>300</v>
      </c>
      <c r="F324" s="102">
        <f t="shared" si="98"/>
        <v>300</v>
      </c>
    </row>
    <row r="325" spans="1:7" ht="51.75" customHeight="1" x14ac:dyDescent="0.2">
      <c r="A325" s="186" t="s">
        <v>568</v>
      </c>
      <c r="B325" s="16"/>
      <c r="C325" s="103" t="s">
        <v>624</v>
      </c>
      <c r="D325" s="39">
        <f>D326</f>
        <v>0</v>
      </c>
      <c r="E325" s="39">
        <f>E326</f>
        <v>0</v>
      </c>
      <c r="F325" s="39">
        <f>F326</f>
        <v>300</v>
      </c>
    </row>
    <row r="326" spans="1:7" ht="38.25" x14ac:dyDescent="0.2">
      <c r="A326" s="186" t="s">
        <v>568</v>
      </c>
      <c r="B326" s="84" t="s">
        <v>216</v>
      </c>
      <c r="C326" s="101" t="s">
        <v>217</v>
      </c>
      <c r="D326" s="39">
        <v>0</v>
      </c>
      <c r="E326" s="39">
        <v>0</v>
      </c>
      <c r="F326" s="39">
        <v>300</v>
      </c>
    </row>
    <row r="327" spans="1:7" ht="76.5" customHeight="1" x14ac:dyDescent="0.2">
      <c r="A327" s="74">
        <v>810123102</v>
      </c>
      <c r="B327" s="16"/>
      <c r="C327" s="103" t="s">
        <v>569</v>
      </c>
      <c r="D327" s="39">
        <f>D328</f>
        <v>591</v>
      </c>
      <c r="E327" s="39">
        <f>E328</f>
        <v>100</v>
      </c>
      <c r="F327" s="39">
        <f>F328</f>
        <v>0</v>
      </c>
    </row>
    <row r="328" spans="1:7" ht="38.25" x14ac:dyDescent="0.2">
      <c r="A328" s="74">
        <v>810123102</v>
      </c>
      <c r="B328" s="84" t="s">
        <v>216</v>
      </c>
      <c r="C328" s="101" t="s">
        <v>217</v>
      </c>
      <c r="D328" s="39">
        <v>591</v>
      </c>
      <c r="E328" s="39">
        <v>100</v>
      </c>
      <c r="F328" s="39">
        <v>0</v>
      </c>
    </row>
    <row r="329" spans="1:7" ht="65.25" customHeight="1" x14ac:dyDescent="0.2">
      <c r="A329" s="74">
        <v>810123103</v>
      </c>
      <c r="B329" s="84"/>
      <c r="C329" s="101" t="s">
        <v>570</v>
      </c>
      <c r="D329" s="39">
        <f t="shared" ref="D329:F329" si="99">D330</f>
        <v>435</v>
      </c>
      <c r="E329" s="39">
        <f t="shared" si="99"/>
        <v>100</v>
      </c>
      <c r="F329" s="39">
        <f t="shared" si="99"/>
        <v>0</v>
      </c>
    </row>
    <row r="330" spans="1:7" ht="38.25" x14ac:dyDescent="0.2">
      <c r="A330" s="74">
        <v>810123103</v>
      </c>
      <c r="B330" s="84" t="s">
        <v>216</v>
      </c>
      <c r="C330" s="101" t="s">
        <v>217</v>
      </c>
      <c r="D330" s="39">
        <v>435</v>
      </c>
      <c r="E330" s="39">
        <v>100</v>
      </c>
      <c r="F330" s="39">
        <v>0</v>
      </c>
    </row>
    <row r="331" spans="1:7" ht="81.75" customHeight="1" x14ac:dyDescent="0.2">
      <c r="A331" s="74">
        <v>810123104</v>
      </c>
      <c r="B331" s="84"/>
      <c r="C331" s="101" t="s">
        <v>571</v>
      </c>
      <c r="D331" s="39">
        <f>D332</f>
        <v>295.39999999999998</v>
      </c>
      <c r="E331" s="39">
        <f t="shared" ref="E331:F331" si="100">E332</f>
        <v>100</v>
      </c>
      <c r="F331" s="39">
        <f t="shared" si="100"/>
        <v>0</v>
      </c>
    </row>
    <row r="332" spans="1:7" ht="38.25" x14ac:dyDescent="0.2">
      <c r="A332" s="74">
        <v>810123104</v>
      </c>
      <c r="B332" s="84" t="s">
        <v>216</v>
      </c>
      <c r="C332" s="101" t="s">
        <v>217</v>
      </c>
      <c r="D332" s="39">
        <v>295.39999999999998</v>
      </c>
      <c r="E332" s="39">
        <v>100</v>
      </c>
      <c r="F332" s="39">
        <v>0</v>
      </c>
    </row>
    <row r="333" spans="1:7" ht="76.5" customHeight="1" x14ac:dyDescent="0.2">
      <c r="A333" s="118" t="s">
        <v>69</v>
      </c>
      <c r="B333" s="119"/>
      <c r="C333" s="212" t="s">
        <v>695</v>
      </c>
      <c r="D333" s="120">
        <f>D334+D354</f>
        <v>165011.9</v>
      </c>
      <c r="E333" s="120">
        <f>E334+E354</f>
        <v>149113.5</v>
      </c>
      <c r="F333" s="120">
        <f>F334+F354</f>
        <v>167229.29999999999</v>
      </c>
      <c r="G333" s="107"/>
    </row>
    <row r="334" spans="1:7" ht="54" customHeight="1" x14ac:dyDescent="0.2">
      <c r="A334" s="121" t="s">
        <v>70</v>
      </c>
      <c r="B334" s="119"/>
      <c r="C334" s="122" t="s">
        <v>167</v>
      </c>
      <c r="D334" s="123">
        <f>D335</f>
        <v>137751</v>
      </c>
      <c r="E334" s="123">
        <f t="shared" ref="E334:F334" si="101">E335</f>
        <v>123915</v>
      </c>
      <c r="F334" s="123">
        <f t="shared" si="101"/>
        <v>141899.9</v>
      </c>
      <c r="G334" s="107"/>
    </row>
    <row r="335" spans="1:7" ht="38.25" x14ac:dyDescent="0.2">
      <c r="A335" s="125" t="s">
        <v>304</v>
      </c>
      <c r="B335" s="119"/>
      <c r="C335" s="117" t="s">
        <v>317</v>
      </c>
      <c r="D335" s="123">
        <f>D336+D338+D340+D342+D344+D346+D348+D350+D352</f>
        <v>137751</v>
      </c>
      <c r="E335" s="123">
        <f t="shared" ref="E335:F335" si="102">E336+E338+E340+E342+E344+E346+E348+E350+E352</f>
        <v>123915</v>
      </c>
      <c r="F335" s="123">
        <f t="shared" si="102"/>
        <v>141899.9</v>
      </c>
      <c r="G335" s="107"/>
    </row>
    <row r="336" spans="1:7" ht="76.5" x14ac:dyDescent="0.2">
      <c r="A336" s="79">
        <v>910123405</v>
      </c>
      <c r="B336" s="119"/>
      <c r="C336" s="117" t="s">
        <v>303</v>
      </c>
      <c r="D336" s="111">
        <f>D337</f>
        <v>15376.7</v>
      </c>
      <c r="E336" s="111">
        <f>E337</f>
        <v>8086.9</v>
      </c>
      <c r="F336" s="111">
        <f>F337</f>
        <v>15386.8</v>
      </c>
      <c r="G336" s="107"/>
    </row>
    <row r="337" spans="1:7" ht="38.25" x14ac:dyDescent="0.2">
      <c r="A337" s="79">
        <v>910123405</v>
      </c>
      <c r="B337" s="84" t="s">
        <v>216</v>
      </c>
      <c r="C337" s="101" t="s">
        <v>217</v>
      </c>
      <c r="D337" s="111">
        <v>15376.7</v>
      </c>
      <c r="E337" s="111">
        <v>8086.9</v>
      </c>
      <c r="F337" s="111">
        <v>15386.8</v>
      </c>
    </row>
    <row r="338" spans="1:7" ht="63.75" x14ac:dyDescent="0.2">
      <c r="A338" s="79">
        <v>910110520</v>
      </c>
      <c r="B338" s="119"/>
      <c r="C338" s="117" t="s">
        <v>187</v>
      </c>
      <c r="D338" s="111">
        <f>D339</f>
        <v>20020.599999999999</v>
      </c>
      <c r="E338" s="111">
        <f>E339</f>
        <v>20821.400000000001</v>
      </c>
      <c r="F338" s="111">
        <f>F339</f>
        <v>21654.3</v>
      </c>
      <c r="G338" s="107"/>
    </row>
    <row r="339" spans="1:7" ht="25.5" x14ac:dyDescent="0.2">
      <c r="A339" s="79">
        <v>910110520</v>
      </c>
      <c r="B339" s="84" t="s">
        <v>216</v>
      </c>
      <c r="C339" s="101" t="s">
        <v>12</v>
      </c>
      <c r="D339" s="178">
        <v>20020.599999999999</v>
      </c>
      <c r="E339" s="179">
        <v>20821.400000000001</v>
      </c>
      <c r="F339" s="178">
        <v>21654.3</v>
      </c>
      <c r="G339" s="107"/>
    </row>
    <row r="340" spans="1:7" ht="25.5" x14ac:dyDescent="0.2">
      <c r="A340" s="79">
        <v>910123410</v>
      </c>
      <c r="B340" s="124"/>
      <c r="C340" s="101" t="s">
        <v>188</v>
      </c>
      <c r="D340" s="111">
        <f>D341</f>
        <v>16457</v>
      </c>
      <c r="E340" s="111">
        <f>E341</f>
        <v>8177.3</v>
      </c>
      <c r="F340" s="111">
        <f>F341</f>
        <v>16457</v>
      </c>
      <c r="G340" s="107"/>
    </row>
    <row r="341" spans="1:7" ht="38.25" x14ac:dyDescent="0.2">
      <c r="A341" s="79">
        <v>910123410</v>
      </c>
      <c r="B341" s="84" t="s">
        <v>216</v>
      </c>
      <c r="C341" s="101" t="s">
        <v>217</v>
      </c>
      <c r="D341" s="111">
        <v>16457</v>
      </c>
      <c r="E341" s="111">
        <v>8177.3</v>
      </c>
      <c r="F341" s="111">
        <v>16457</v>
      </c>
    </row>
    <row r="342" spans="1:7" ht="51" x14ac:dyDescent="0.2">
      <c r="A342" s="79" t="s">
        <v>362</v>
      </c>
      <c r="B342" s="84"/>
      <c r="C342" s="147" t="s">
        <v>361</v>
      </c>
      <c r="D342" s="111">
        <f>D343</f>
        <v>2317.6</v>
      </c>
      <c r="E342" s="111">
        <f>E343</f>
        <v>2410.3000000000002</v>
      </c>
      <c r="F342" s="111">
        <f>F343</f>
        <v>2506.8000000000002</v>
      </c>
    </row>
    <row r="343" spans="1:7" ht="38.25" x14ac:dyDescent="0.2">
      <c r="A343" s="79" t="s">
        <v>362</v>
      </c>
      <c r="B343" s="84" t="s">
        <v>216</v>
      </c>
      <c r="C343" s="101" t="s">
        <v>217</v>
      </c>
      <c r="D343" s="111">
        <v>2317.6</v>
      </c>
      <c r="E343" s="111">
        <v>2410.3000000000002</v>
      </c>
      <c r="F343" s="111">
        <v>2506.8000000000002</v>
      </c>
    </row>
    <row r="344" spans="1:7" ht="51" x14ac:dyDescent="0.2">
      <c r="A344" s="186" t="s">
        <v>572</v>
      </c>
      <c r="B344" s="84"/>
      <c r="C344" s="147" t="s">
        <v>363</v>
      </c>
      <c r="D344" s="111">
        <f>D345</f>
        <v>9270.5</v>
      </c>
      <c r="E344" s="111">
        <f>E345</f>
        <v>9641.2999999999993</v>
      </c>
      <c r="F344" s="111">
        <f>F345</f>
        <v>10027</v>
      </c>
    </row>
    <row r="345" spans="1:7" ht="38.25" x14ac:dyDescent="0.2">
      <c r="A345" s="186" t="s">
        <v>572</v>
      </c>
      <c r="B345" s="84" t="s">
        <v>216</v>
      </c>
      <c r="C345" s="101" t="s">
        <v>217</v>
      </c>
      <c r="D345" s="178">
        <v>9270.5</v>
      </c>
      <c r="E345" s="179">
        <v>9641.2999999999993</v>
      </c>
      <c r="F345" s="231">
        <v>10027</v>
      </c>
    </row>
    <row r="346" spans="1:7" ht="25.5" x14ac:dyDescent="0.2">
      <c r="A346" s="79" t="s">
        <v>358</v>
      </c>
      <c r="B346" s="84"/>
      <c r="C346" s="101" t="s">
        <v>359</v>
      </c>
      <c r="D346" s="111">
        <f>D347</f>
        <v>14380.3</v>
      </c>
      <c r="E346" s="111">
        <f>E347</f>
        <v>14955.6</v>
      </c>
      <c r="F346" s="111">
        <f>F347</f>
        <v>15173.6</v>
      </c>
    </row>
    <row r="347" spans="1:7" ht="38.25" x14ac:dyDescent="0.2">
      <c r="A347" s="79" t="s">
        <v>358</v>
      </c>
      <c r="B347" s="84" t="s">
        <v>216</v>
      </c>
      <c r="C347" s="101" t="s">
        <v>217</v>
      </c>
      <c r="D347" s="111">
        <v>14380.3</v>
      </c>
      <c r="E347" s="111">
        <v>14955.6</v>
      </c>
      <c r="F347" s="111">
        <v>15173.6</v>
      </c>
    </row>
    <row r="348" spans="1:7" ht="25.5" x14ac:dyDescent="0.2">
      <c r="A348" s="189" t="s">
        <v>573</v>
      </c>
      <c r="B348" s="84"/>
      <c r="C348" s="101" t="s">
        <v>360</v>
      </c>
      <c r="D348" s="111">
        <f>D349</f>
        <v>57521.3</v>
      </c>
      <c r="E348" s="111">
        <f>E349</f>
        <v>59822.2</v>
      </c>
      <c r="F348" s="111">
        <f>F349</f>
        <v>60694.400000000001</v>
      </c>
    </row>
    <row r="349" spans="1:7" ht="38.25" x14ac:dyDescent="0.2">
      <c r="A349" s="189" t="s">
        <v>573</v>
      </c>
      <c r="B349" s="84" t="s">
        <v>216</v>
      </c>
      <c r="C349" s="101" t="s">
        <v>217</v>
      </c>
      <c r="D349" s="179">
        <v>57521.3</v>
      </c>
      <c r="E349" s="178">
        <v>59822.2</v>
      </c>
      <c r="F349" s="178">
        <v>60694.400000000001</v>
      </c>
    </row>
    <row r="350" spans="1:7" ht="25.5" x14ac:dyDescent="0.2">
      <c r="A350" s="79">
        <v>910123425</v>
      </c>
      <c r="B350" s="84"/>
      <c r="C350" s="101" t="s">
        <v>415</v>
      </c>
      <c r="D350" s="111">
        <f>D351</f>
        <v>1590</v>
      </c>
      <c r="E350" s="111">
        <f>E351</f>
        <v>0</v>
      </c>
      <c r="F350" s="111">
        <f>F351</f>
        <v>0</v>
      </c>
    </row>
    <row r="351" spans="1:7" ht="38.25" x14ac:dyDescent="0.2">
      <c r="A351" s="79">
        <v>910123425</v>
      </c>
      <c r="B351" s="84" t="s">
        <v>216</v>
      </c>
      <c r="C351" s="101" t="s">
        <v>217</v>
      </c>
      <c r="D351" s="111">
        <v>1590</v>
      </c>
      <c r="E351" s="111">
        <v>0</v>
      </c>
      <c r="F351" s="111">
        <v>0</v>
      </c>
    </row>
    <row r="352" spans="1:7" x14ac:dyDescent="0.2">
      <c r="A352" s="79">
        <v>910123430</v>
      </c>
      <c r="B352" s="84"/>
      <c r="C352" s="101" t="s">
        <v>755</v>
      </c>
      <c r="D352" s="111">
        <f>D353</f>
        <v>817</v>
      </c>
      <c r="E352" s="111">
        <f t="shared" ref="E352:F352" si="103">E353</f>
        <v>0</v>
      </c>
      <c r="F352" s="111">
        <f t="shared" si="103"/>
        <v>0</v>
      </c>
    </row>
    <row r="353" spans="1:7" ht="38.25" x14ac:dyDescent="0.2">
      <c r="A353" s="79">
        <v>910123430</v>
      </c>
      <c r="B353" s="84" t="s">
        <v>216</v>
      </c>
      <c r="C353" s="101" t="s">
        <v>217</v>
      </c>
      <c r="D353" s="111">
        <v>817</v>
      </c>
      <c r="E353" s="111">
        <v>0</v>
      </c>
      <c r="F353" s="111">
        <v>0</v>
      </c>
    </row>
    <row r="354" spans="1:7" ht="63.75" x14ac:dyDescent="0.2">
      <c r="A354" s="52" t="s">
        <v>219</v>
      </c>
      <c r="B354" s="30"/>
      <c r="C354" s="46" t="s">
        <v>189</v>
      </c>
      <c r="D354" s="96">
        <f>D355</f>
        <v>27260.9</v>
      </c>
      <c r="E354" s="96">
        <f t="shared" ref="E354:F354" si="104">E355</f>
        <v>25198.5</v>
      </c>
      <c r="F354" s="96">
        <f t="shared" si="104"/>
        <v>25329.4</v>
      </c>
    </row>
    <row r="355" spans="1:7" ht="25.5" x14ac:dyDescent="0.2">
      <c r="A355" s="74">
        <v>920100000</v>
      </c>
      <c r="B355" s="30"/>
      <c r="C355" s="100" t="s">
        <v>305</v>
      </c>
      <c r="D355" s="102">
        <f>D356+D358+D360+D362</f>
        <v>27260.9</v>
      </c>
      <c r="E355" s="102">
        <f t="shared" ref="E355:F355" si="105">E356+E358+E360+E362</f>
        <v>25198.5</v>
      </c>
      <c r="F355" s="102">
        <f t="shared" si="105"/>
        <v>25329.4</v>
      </c>
    </row>
    <row r="356" spans="1:7" ht="63.75" x14ac:dyDescent="0.2">
      <c r="A356" s="74" t="s">
        <v>315</v>
      </c>
      <c r="B356" s="30"/>
      <c r="C356" s="100" t="s">
        <v>220</v>
      </c>
      <c r="D356" s="39">
        <f>D357</f>
        <v>5028.8</v>
      </c>
      <c r="E356" s="39">
        <f>E357</f>
        <v>5039.7</v>
      </c>
      <c r="F356" s="39">
        <f>F357</f>
        <v>5054.8999999999996</v>
      </c>
      <c r="G356" s="107"/>
    </row>
    <row r="357" spans="1:7" ht="38.25" x14ac:dyDescent="0.2">
      <c r="A357" s="74" t="s">
        <v>315</v>
      </c>
      <c r="B357" s="84" t="s">
        <v>216</v>
      </c>
      <c r="C357" s="101" t="s">
        <v>217</v>
      </c>
      <c r="D357" s="39">
        <v>5028.8</v>
      </c>
      <c r="E357" s="39">
        <v>5039.7</v>
      </c>
      <c r="F357" s="39">
        <v>5054.8999999999996</v>
      </c>
    </row>
    <row r="358" spans="1:7" ht="63.75" x14ac:dyDescent="0.2">
      <c r="A358" s="74">
        <v>920110300</v>
      </c>
      <c r="B358" s="16"/>
      <c r="C358" s="126" t="s">
        <v>322</v>
      </c>
      <c r="D358" s="39">
        <f>D359</f>
        <v>20115.2</v>
      </c>
      <c r="E358" s="39">
        <f>E359</f>
        <v>20158.8</v>
      </c>
      <c r="F358" s="39">
        <f>F359</f>
        <v>20219.5</v>
      </c>
    </row>
    <row r="359" spans="1:7" ht="38.25" x14ac:dyDescent="0.2">
      <c r="A359" s="74">
        <v>920110300</v>
      </c>
      <c r="B359" s="84" t="s">
        <v>216</v>
      </c>
      <c r="C359" s="101" t="s">
        <v>217</v>
      </c>
      <c r="D359" s="179">
        <v>20115.2</v>
      </c>
      <c r="E359" s="179">
        <v>20158.8</v>
      </c>
      <c r="F359" s="179">
        <v>20219.5</v>
      </c>
    </row>
    <row r="360" spans="1:7" ht="52.5" customHeight="1" x14ac:dyDescent="0.2">
      <c r="A360" s="74">
        <v>920123490</v>
      </c>
      <c r="B360" s="84"/>
      <c r="C360" s="54" t="s">
        <v>575</v>
      </c>
      <c r="D360" s="39">
        <f>D361</f>
        <v>0</v>
      </c>
      <c r="E360" s="39">
        <f t="shared" ref="E360:F360" si="106">E361</f>
        <v>0</v>
      </c>
      <c r="F360" s="39">
        <f t="shared" si="106"/>
        <v>55</v>
      </c>
    </row>
    <row r="361" spans="1:7" ht="38.25" x14ac:dyDescent="0.2">
      <c r="A361" s="74">
        <v>920123490</v>
      </c>
      <c r="B361" s="84" t="s">
        <v>216</v>
      </c>
      <c r="C361" s="101" t="s">
        <v>217</v>
      </c>
      <c r="D361" s="179">
        <v>0</v>
      </c>
      <c r="E361" s="179">
        <v>0</v>
      </c>
      <c r="F361" s="179">
        <v>55</v>
      </c>
    </row>
    <row r="362" spans="1:7" ht="63.75" x14ac:dyDescent="0.2">
      <c r="A362" s="74">
        <v>920123495</v>
      </c>
      <c r="B362" s="84"/>
      <c r="C362" s="54" t="s">
        <v>642</v>
      </c>
      <c r="D362" s="39">
        <f>D363</f>
        <v>2116.9</v>
      </c>
      <c r="E362" s="39">
        <f>E363</f>
        <v>0</v>
      </c>
      <c r="F362" s="39">
        <f>F363</f>
        <v>0</v>
      </c>
    </row>
    <row r="363" spans="1:7" ht="38.25" x14ac:dyDescent="0.2">
      <c r="A363" s="74">
        <v>920123495</v>
      </c>
      <c r="B363" s="84" t="s">
        <v>216</v>
      </c>
      <c r="C363" s="101" t="s">
        <v>217</v>
      </c>
      <c r="D363" s="39">
        <v>2116.9</v>
      </c>
      <c r="E363" s="39">
        <v>0</v>
      </c>
      <c r="F363" s="39">
        <v>0</v>
      </c>
    </row>
    <row r="364" spans="1:7" ht="77.25" customHeight="1" x14ac:dyDescent="0.2">
      <c r="A364" s="73" t="s">
        <v>73</v>
      </c>
      <c r="B364" s="16"/>
      <c r="C364" s="53" t="s">
        <v>696</v>
      </c>
      <c r="D364" s="99">
        <f>D365+D369</f>
        <v>244</v>
      </c>
      <c r="E364" s="99">
        <f t="shared" ref="E364:F364" si="107">E365+E369</f>
        <v>84</v>
      </c>
      <c r="F364" s="99">
        <f t="shared" si="107"/>
        <v>84</v>
      </c>
    </row>
    <row r="365" spans="1:7" ht="51" x14ac:dyDescent="0.2">
      <c r="A365" s="52" t="s">
        <v>74</v>
      </c>
      <c r="B365" s="16"/>
      <c r="C365" s="60" t="s">
        <v>190</v>
      </c>
      <c r="D365" s="58">
        <f t="shared" ref="D365:F366" si="108">D366</f>
        <v>34</v>
      </c>
      <c r="E365" s="58">
        <f t="shared" si="108"/>
        <v>34</v>
      </c>
      <c r="F365" s="58">
        <f t="shared" si="108"/>
        <v>34</v>
      </c>
    </row>
    <row r="366" spans="1:7" ht="38.25" x14ac:dyDescent="0.2">
      <c r="A366" s="21" t="s">
        <v>231</v>
      </c>
      <c r="B366" s="84"/>
      <c r="C366" s="101" t="s">
        <v>353</v>
      </c>
      <c r="D366" s="41">
        <f>D367</f>
        <v>34</v>
      </c>
      <c r="E366" s="41">
        <f t="shared" si="108"/>
        <v>34</v>
      </c>
      <c r="F366" s="41">
        <f t="shared" si="108"/>
        <v>34</v>
      </c>
    </row>
    <row r="367" spans="1:7" ht="63.75" x14ac:dyDescent="0.2">
      <c r="A367" s="21" t="s">
        <v>576</v>
      </c>
      <c r="B367" s="16"/>
      <c r="C367" s="101" t="s">
        <v>354</v>
      </c>
      <c r="D367" s="41">
        <f>D368</f>
        <v>34</v>
      </c>
      <c r="E367" s="41">
        <f>E368</f>
        <v>34</v>
      </c>
      <c r="F367" s="41">
        <f>F368</f>
        <v>34</v>
      </c>
    </row>
    <row r="368" spans="1:7" ht="25.5" x14ac:dyDescent="0.2">
      <c r="A368" s="21" t="s">
        <v>576</v>
      </c>
      <c r="B368" s="84" t="s">
        <v>66</v>
      </c>
      <c r="C368" s="55" t="s">
        <v>132</v>
      </c>
      <c r="D368" s="41">
        <v>34</v>
      </c>
      <c r="E368" s="41">
        <v>34</v>
      </c>
      <c r="F368" s="41">
        <v>34</v>
      </c>
    </row>
    <row r="369" spans="1:6" ht="63.75" x14ac:dyDescent="0.2">
      <c r="A369" s="121" t="s">
        <v>577</v>
      </c>
      <c r="B369" s="124"/>
      <c r="C369" s="190" t="s">
        <v>182</v>
      </c>
      <c r="D369" s="123">
        <f>D370+D375</f>
        <v>210</v>
      </c>
      <c r="E369" s="123">
        <f t="shared" ref="E369:F369" si="109">E370+E375</f>
        <v>50</v>
      </c>
      <c r="F369" s="123">
        <f t="shared" si="109"/>
        <v>50</v>
      </c>
    </row>
    <row r="370" spans="1:6" ht="51" x14ac:dyDescent="0.2">
      <c r="A370" s="21" t="s">
        <v>578</v>
      </c>
      <c r="B370" s="124"/>
      <c r="C370" s="109" t="s">
        <v>325</v>
      </c>
      <c r="D370" s="179">
        <f>D371+D373</f>
        <v>40</v>
      </c>
      <c r="E370" s="179">
        <f>E371+E373</f>
        <v>50</v>
      </c>
      <c r="F370" s="179">
        <f>F371+F373</f>
        <v>50</v>
      </c>
    </row>
    <row r="371" spans="1:6" ht="77.25" customHeight="1" x14ac:dyDescent="0.2">
      <c r="A371" s="79">
        <v>1020123085</v>
      </c>
      <c r="B371" s="124"/>
      <c r="C371" s="101" t="s">
        <v>183</v>
      </c>
      <c r="D371" s="110">
        <f>D372</f>
        <v>5</v>
      </c>
      <c r="E371" s="110">
        <f>E372</f>
        <v>5</v>
      </c>
      <c r="F371" s="110">
        <f>F372</f>
        <v>5</v>
      </c>
    </row>
    <row r="372" spans="1:6" ht="38.25" x14ac:dyDescent="0.2">
      <c r="A372" s="79">
        <v>1020123085</v>
      </c>
      <c r="B372" s="112" t="s">
        <v>216</v>
      </c>
      <c r="C372" s="101" t="s">
        <v>217</v>
      </c>
      <c r="D372" s="110">
        <v>5</v>
      </c>
      <c r="E372" s="110">
        <v>5</v>
      </c>
      <c r="F372" s="110">
        <v>5</v>
      </c>
    </row>
    <row r="373" spans="1:6" x14ac:dyDescent="0.2">
      <c r="A373" s="79">
        <v>1020123086</v>
      </c>
      <c r="B373" s="124"/>
      <c r="C373" s="101" t="s">
        <v>184</v>
      </c>
      <c r="D373" s="110">
        <f>D374</f>
        <v>35</v>
      </c>
      <c r="E373" s="110">
        <f>E374</f>
        <v>45</v>
      </c>
      <c r="F373" s="110">
        <f>F374</f>
        <v>45</v>
      </c>
    </row>
    <row r="374" spans="1:6" ht="38.25" x14ac:dyDescent="0.2">
      <c r="A374" s="79">
        <v>1020123086</v>
      </c>
      <c r="B374" s="112" t="s">
        <v>216</v>
      </c>
      <c r="C374" s="101" t="s">
        <v>217</v>
      </c>
      <c r="D374" s="110">
        <v>35</v>
      </c>
      <c r="E374" s="110">
        <v>45</v>
      </c>
      <c r="F374" s="110">
        <v>45</v>
      </c>
    </row>
    <row r="375" spans="1:6" ht="38.25" x14ac:dyDescent="0.2">
      <c r="A375" s="121" t="s">
        <v>765</v>
      </c>
      <c r="B375" s="112"/>
      <c r="C375" s="101" t="s">
        <v>766</v>
      </c>
      <c r="D375" s="110">
        <f>D376</f>
        <v>170</v>
      </c>
      <c r="E375" s="110">
        <f t="shared" ref="E375:F375" si="110">E376</f>
        <v>0</v>
      </c>
      <c r="F375" s="110">
        <f t="shared" si="110"/>
        <v>0</v>
      </c>
    </row>
    <row r="376" spans="1:6" ht="30" customHeight="1" x14ac:dyDescent="0.2">
      <c r="A376" s="79">
        <v>1030300000</v>
      </c>
      <c r="B376" s="112"/>
      <c r="C376" s="101" t="s">
        <v>773</v>
      </c>
      <c r="D376" s="110">
        <f>D377+D379+D381</f>
        <v>170</v>
      </c>
      <c r="E376" s="110">
        <f t="shared" ref="E376:F376" si="111">E377+E379+E381</f>
        <v>0</v>
      </c>
      <c r="F376" s="110">
        <f t="shared" si="111"/>
        <v>0</v>
      </c>
    </row>
    <row r="377" spans="1:6" ht="38.25" x14ac:dyDescent="0.2">
      <c r="A377" s="79">
        <v>1030323090</v>
      </c>
      <c r="B377" s="112"/>
      <c r="C377" s="101" t="s">
        <v>767</v>
      </c>
      <c r="D377" s="110">
        <f>D378</f>
        <v>10</v>
      </c>
      <c r="E377" s="110">
        <f t="shared" ref="E377:F377" si="112">E378</f>
        <v>0</v>
      </c>
      <c r="F377" s="110">
        <f t="shared" si="112"/>
        <v>0</v>
      </c>
    </row>
    <row r="378" spans="1:6" ht="38.25" x14ac:dyDescent="0.2">
      <c r="A378" s="79">
        <v>1030323090</v>
      </c>
      <c r="B378" s="112" t="s">
        <v>216</v>
      </c>
      <c r="C378" s="101" t="s">
        <v>217</v>
      </c>
      <c r="D378" s="110">
        <v>10</v>
      </c>
      <c r="E378" s="110">
        <v>0</v>
      </c>
      <c r="F378" s="110">
        <v>0</v>
      </c>
    </row>
    <row r="379" spans="1:6" ht="25.5" x14ac:dyDescent="0.2">
      <c r="A379" s="79">
        <v>1030323091</v>
      </c>
      <c r="B379" s="112"/>
      <c r="C379" s="101" t="s">
        <v>768</v>
      </c>
      <c r="D379" s="110">
        <f>D380</f>
        <v>130</v>
      </c>
      <c r="E379" s="110">
        <f t="shared" ref="E379:F379" si="113">E380</f>
        <v>0</v>
      </c>
      <c r="F379" s="110">
        <f t="shared" si="113"/>
        <v>0</v>
      </c>
    </row>
    <row r="380" spans="1:6" ht="38.25" x14ac:dyDescent="0.2">
      <c r="A380" s="79">
        <v>1030323091</v>
      </c>
      <c r="B380" s="112" t="s">
        <v>216</v>
      </c>
      <c r="C380" s="101" t="s">
        <v>217</v>
      </c>
      <c r="D380" s="110">
        <v>130</v>
      </c>
      <c r="E380" s="110">
        <v>0</v>
      </c>
      <c r="F380" s="110">
        <v>0</v>
      </c>
    </row>
    <row r="381" spans="1:6" ht="38.25" x14ac:dyDescent="0.2">
      <c r="A381" s="79">
        <v>1030323092</v>
      </c>
      <c r="B381" s="112"/>
      <c r="C381" s="101" t="s">
        <v>769</v>
      </c>
      <c r="D381" s="110">
        <f>D382</f>
        <v>30</v>
      </c>
      <c r="E381" s="110">
        <f t="shared" ref="E381:F381" si="114">E382</f>
        <v>0</v>
      </c>
      <c r="F381" s="110">
        <f t="shared" si="114"/>
        <v>0</v>
      </c>
    </row>
    <row r="382" spans="1:6" ht="38.25" x14ac:dyDescent="0.2">
      <c r="A382" s="79">
        <v>1030323092</v>
      </c>
      <c r="B382" s="112" t="s">
        <v>216</v>
      </c>
      <c r="C382" s="101" t="s">
        <v>217</v>
      </c>
      <c r="D382" s="110">
        <v>30</v>
      </c>
      <c r="E382" s="110">
        <v>0</v>
      </c>
      <c r="F382" s="110">
        <v>0</v>
      </c>
    </row>
    <row r="383" spans="1:6" ht="90" customHeight="1" x14ac:dyDescent="0.25">
      <c r="A383" s="73" t="s">
        <v>52</v>
      </c>
      <c r="B383" s="16"/>
      <c r="C383" s="64" t="s">
        <v>697</v>
      </c>
      <c r="D383" s="59">
        <f>D384+D390+D395+D401</f>
        <v>2334.7999999999997</v>
      </c>
      <c r="E383" s="59">
        <f>E384+E390+E395+E401</f>
        <v>1500</v>
      </c>
      <c r="F383" s="59">
        <f>F384+F390+F395+F401</f>
        <v>1500</v>
      </c>
    </row>
    <row r="384" spans="1:6" ht="51" x14ac:dyDescent="0.2">
      <c r="A384" s="52" t="s">
        <v>53</v>
      </c>
      <c r="B384" s="16"/>
      <c r="C384" s="48" t="s">
        <v>207</v>
      </c>
      <c r="D384" s="96">
        <f>D386+D388</f>
        <v>337.4</v>
      </c>
      <c r="E384" s="96">
        <f>E386+E388</f>
        <v>80</v>
      </c>
      <c r="F384" s="96">
        <f>F386+F388</f>
        <v>80</v>
      </c>
    </row>
    <row r="385" spans="1:6" ht="63.75" x14ac:dyDescent="0.2">
      <c r="A385" s="21" t="s">
        <v>223</v>
      </c>
      <c r="B385" s="16"/>
      <c r="C385" s="103" t="s">
        <v>301</v>
      </c>
      <c r="D385" s="102">
        <f>D386+D388</f>
        <v>337.4</v>
      </c>
      <c r="E385" s="102">
        <f t="shared" ref="E385:F385" si="115">E386+E388</f>
        <v>80</v>
      </c>
      <c r="F385" s="102">
        <f t="shared" si="115"/>
        <v>80</v>
      </c>
    </row>
    <row r="386" spans="1:6" ht="25.5" x14ac:dyDescent="0.2">
      <c r="A386" s="74">
        <v>1110123305</v>
      </c>
      <c r="B386" s="16"/>
      <c r="C386" s="103" t="s">
        <v>222</v>
      </c>
      <c r="D386" s="39">
        <f>D387</f>
        <v>297.39999999999998</v>
      </c>
      <c r="E386" s="39">
        <f>E387</f>
        <v>80</v>
      </c>
      <c r="F386" s="39">
        <f>F387</f>
        <v>80</v>
      </c>
    </row>
    <row r="387" spans="1:6" ht="38.25" x14ac:dyDescent="0.2">
      <c r="A387" s="74">
        <v>1110123305</v>
      </c>
      <c r="B387" s="84" t="s">
        <v>216</v>
      </c>
      <c r="C387" s="101" t="s">
        <v>217</v>
      </c>
      <c r="D387" s="39">
        <v>297.39999999999998</v>
      </c>
      <c r="E387" s="39">
        <v>80</v>
      </c>
      <c r="F387" s="39">
        <v>80</v>
      </c>
    </row>
    <row r="388" spans="1:6" ht="51" x14ac:dyDescent="0.2">
      <c r="A388" s="74">
        <v>1110123310</v>
      </c>
      <c r="B388" s="16"/>
      <c r="C388" s="103" t="s">
        <v>210</v>
      </c>
      <c r="D388" s="41">
        <f>D389</f>
        <v>40</v>
      </c>
      <c r="E388" s="41">
        <f>E389</f>
        <v>0</v>
      </c>
      <c r="F388" s="41">
        <f>F389</f>
        <v>0</v>
      </c>
    </row>
    <row r="389" spans="1:6" ht="38.25" x14ac:dyDescent="0.2">
      <c r="A389" s="74">
        <v>1110123310</v>
      </c>
      <c r="B389" s="84" t="s">
        <v>216</v>
      </c>
      <c r="C389" s="101" t="s">
        <v>217</v>
      </c>
      <c r="D389" s="41">
        <v>40</v>
      </c>
      <c r="E389" s="41">
        <v>0</v>
      </c>
      <c r="F389" s="41">
        <v>0</v>
      </c>
    </row>
    <row r="390" spans="1:6" ht="38.25" x14ac:dyDescent="0.2">
      <c r="A390" s="52" t="s">
        <v>54</v>
      </c>
      <c r="B390" s="84"/>
      <c r="C390" s="48" t="s">
        <v>203</v>
      </c>
      <c r="D390" s="41">
        <f t="shared" ref="D390:F391" si="116">D391</f>
        <v>1972.3999999999999</v>
      </c>
      <c r="E390" s="41">
        <f t="shared" si="116"/>
        <v>1400</v>
      </c>
      <c r="F390" s="41">
        <f t="shared" si="116"/>
        <v>1400</v>
      </c>
    </row>
    <row r="391" spans="1:6" ht="51" x14ac:dyDescent="0.2">
      <c r="A391" s="21" t="s">
        <v>224</v>
      </c>
      <c r="B391" s="84"/>
      <c r="C391" s="103" t="s">
        <v>313</v>
      </c>
      <c r="D391" s="41">
        <f t="shared" si="116"/>
        <v>1972.3999999999999</v>
      </c>
      <c r="E391" s="41">
        <f t="shared" si="116"/>
        <v>1400</v>
      </c>
      <c r="F391" s="41">
        <f t="shared" si="116"/>
        <v>1400</v>
      </c>
    </row>
    <row r="392" spans="1:6" ht="38.25" x14ac:dyDescent="0.2">
      <c r="A392" s="74">
        <v>1120123315</v>
      </c>
      <c r="B392" s="16"/>
      <c r="C392" s="101" t="s">
        <v>579</v>
      </c>
      <c r="D392" s="41">
        <f>SUM(D393:D394)</f>
        <v>1972.3999999999999</v>
      </c>
      <c r="E392" s="41">
        <f>SUM(E393:E394)</f>
        <v>1400</v>
      </c>
      <c r="F392" s="41">
        <f>SUM(F393:F394)</f>
        <v>1400</v>
      </c>
    </row>
    <row r="393" spans="1:6" ht="25.5" x14ac:dyDescent="0.2">
      <c r="A393" s="74">
        <v>1120123315</v>
      </c>
      <c r="B393" s="84" t="s">
        <v>66</v>
      </c>
      <c r="C393" s="55" t="s">
        <v>132</v>
      </c>
      <c r="D393" s="41">
        <v>118.1</v>
      </c>
      <c r="E393" s="41">
        <v>51.2</v>
      </c>
      <c r="F393" s="41">
        <v>51.2</v>
      </c>
    </row>
    <row r="394" spans="1:6" ht="38.25" x14ac:dyDescent="0.2">
      <c r="A394" s="74">
        <v>1120123315</v>
      </c>
      <c r="B394" s="84" t="s">
        <v>216</v>
      </c>
      <c r="C394" s="101" t="s">
        <v>217</v>
      </c>
      <c r="D394" s="41">
        <v>1854.3</v>
      </c>
      <c r="E394" s="41">
        <v>1348.8</v>
      </c>
      <c r="F394" s="41">
        <v>1348.8</v>
      </c>
    </row>
    <row r="395" spans="1:6" ht="39" customHeight="1" x14ac:dyDescent="0.2">
      <c r="A395" s="52" t="s">
        <v>55</v>
      </c>
      <c r="B395" s="16"/>
      <c r="C395" s="48" t="s">
        <v>258</v>
      </c>
      <c r="D395" s="96">
        <f>D396</f>
        <v>10</v>
      </c>
      <c r="E395" s="96">
        <f>E396</f>
        <v>5</v>
      </c>
      <c r="F395" s="96">
        <f>F396</f>
        <v>5</v>
      </c>
    </row>
    <row r="396" spans="1:6" ht="63.75" x14ac:dyDescent="0.2">
      <c r="A396" s="21" t="s">
        <v>225</v>
      </c>
      <c r="B396" s="16"/>
      <c r="C396" s="103" t="s">
        <v>323</v>
      </c>
      <c r="D396" s="102">
        <f>D397+D399</f>
        <v>10</v>
      </c>
      <c r="E396" s="102">
        <f>E397+E399</f>
        <v>5</v>
      </c>
      <c r="F396" s="102">
        <f>F397+F399</f>
        <v>5</v>
      </c>
    </row>
    <row r="397" spans="1:6" ht="25.5" x14ac:dyDescent="0.2">
      <c r="A397" s="74">
        <v>1130123320</v>
      </c>
      <c r="B397" s="16"/>
      <c r="C397" s="101" t="s">
        <v>259</v>
      </c>
      <c r="D397" s="41">
        <f>D398</f>
        <v>8</v>
      </c>
      <c r="E397" s="41">
        <f>E398</f>
        <v>4</v>
      </c>
      <c r="F397" s="41">
        <f>F398</f>
        <v>4</v>
      </c>
    </row>
    <row r="398" spans="1:6" ht="38.25" x14ac:dyDescent="0.2">
      <c r="A398" s="74">
        <v>1130123320</v>
      </c>
      <c r="B398" s="84" t="s">
        <v>216</v>
      </c>
      <c r="C398" s="101" t="s">
        <v>217</v>
      </c>
      <c r="D398" s="41">
        <v>8</v>
      </c>
      <c r="E398" s="41">
        <v>4</v>
      </c>
      <c r="F398" s="41">
        <v>4</v>
      </c>
    </row>
    <row r="399" spans="1:6" ht="24" customHeight="1" x14ac:dyDescent="0.2">
      <c r="A399" s="74">
        <v>1130123325</v>
      </c>
      <c r="B399" s="16"/>
      <c r="C399" s="101" t="s">
        <v>226</v>
      </c>
      <c r="D399" s="41">
        <f>D400</f>
        <v>2</v>
      </c>
      <c r="E399" s="41">
        <f>E400</f>
        <v>1</v>
      </c>
      <c r="F399" s="41">
        <f>F400</f>
        <v>1</v>
      </c>
    </row>
    <row r="400" spans="1:6" ht="38.25" x14ac:dyDescent="0.2">
      <c r="A400" s="74">
        <v>1130123325</v>
      </c>
      <c r="B400" s="84" t="s">
        <v>216</v>
      </c>
      <c r="C400" s="101" t="s">
        <v>217</v>
      </c>
      <c r="D400" s="41">
        <v>2</v>
      </c>
      <c r="E400" s="41">
        <v>1</v>
      </c>
      <c r="F400" s="41">
        <v>1</v>
      </c>
    </row>
    <row r="401" spans="1:7" ht="51" x14ac:dyDescent="0.2">
      <c r="A401" s="52" t="s">
        <v>56</v>
      </c>
      <c r="B401" s="16"/>
      <c r="C401" s="48" t="s">
        <v>208</v>
      </c>
      <c r="D401" s="96">
        <f>D402</f>
        <v>15</v>
      </c>
      <c r="E401" s="96">
        <f t="shared" ref="E401:F401" si="117">E402</f>
        <v>15</v>
      </c>
      <c r="F401" s="96">
        <f t="shared" si="117"/>
        <v>15</v>
      </c>
    </row>
    <row r="402" spans="1:7" ht="51" x14ac:dyDescent="0.2">
      <c r="A402" s="21" t="s">
        <v>300</v>
      </c>
      <c r="B402" s="84"/>
      <c r="C402" s="101" t="s">
        <v>227</v>
      </c>
      <c r="D402" s="41">
        <f>D403+D405</f>
        <v>15</v>
      </c>
      <c r="E402" s="41">
        <f t="shared" ref="E402:F402" si="118">E403+E405</f>
        <v>15</v>
      </c>
      <c r="F402" s="41">
        <f t="shared" si="118"/>
        <v>15</v>
      </c>
    </row>
    <row r="403" spans="1:7" ht="25.5" x14ac:dyDescent="0.2">
      <c r="A403" s="74">
        <v>1140123330</v>
      </c>
      <c r="B403" s="16"/>
      <c r="C403" s="101" t="s">
        <v>197</v>
      </c>
      <c r="D403" s="41">
        <f>D404</f>
        <v>12</v>
      </c>
      <c r="E403" s="41">
        <f>E404</f>
        <v>12</v>
      </c>
      <c r="F403" s="41">
        <f>F404</f>
        <v>12</v>
      </c>
    </row>
    <row r="404" spans="1:7" ht="38.25" x14ac:dyDescent="0.2">
      <c r="A404" s="74">
        <v>1140123330</v>
      </c>
      <c r="B404" s="84" t="s">
        <v>216</v>
      </c>
      <c r="C404" s="101" t="s">
        <v>217</v>
      </c>
      <c r="D404" s="41">
        <v>12</v>
      </c>
      <c r="E404" s="41">
        <v>12</v>
      </c>
      <c r="F404" s="41">
        <v>12</v>
      </c>
    </row>
    <row r="405" spans="1:7" ht="29.25" customHeight="1" x14ac:dyDescent="0.2">
      <c r="A405" s="74">
        <v>1140123335</v>
      </c>
      <c r="B405" s="16"/>
      <c r="C405" s="101" t="s">
        <v>228</v>
      </c>
      <c r="D405" s="41">
        <f>D406</f>
        <v>3</v>
      </c>
      <c r="E405" s="41">
        <f>E406</f>
        <v>3</v>
      </c>
      <c r="F405" s="41">
        <f>F406</f>
        <v>3</v>
      </c>
    </row>
    <row r="406" spans="1:7" ht="38.25" x14ac:dyDescent="0.2">
      <c r="A406" s="74">
        <v>1140123335</v>
      </c>
      <c r="B406" s="84" t="s">
        <v>216</v>
      </c>
      <c r="C406" s="101" t="s">
        <v>217</v>
      </c>
      <c r="D406" s="41">
        <v>3</v>
      </c>
      <c r="E406" s="41">
        <v>3</v>
      </c>
      <c r="F406" s="41">
        <v>3</v>
      </c>
    </row>
    <row r="407" spans="1:7" ht="77.25" customHeight="1" x14ac:dyDescent="0.2">
      <c r="A407" s="73" t="s">
        <v>57</v>
      </c>
      <c r="B407" s="16"/>
      <c r="C407" s="53" t="s">
        <v>698</v>
      </c>
      <c r="D407" s="99">
        <f>D408+D419+D426+D434</f>
        <v>30610</v>
      </c>
      <c r="E407" s="99">
        <f t="shared" ref="E407:F407" si="119">E408+E419+E426+E434</f>
        <v>16307</v>
      </c>
      <c r="F407" s="99">
        <f t="shared" si="119"/>
        <v>16307</v>
      </c>
      <c r="G407" s="107"/>
    </row>
    <row r="408" spans="1:7" ht="38.25" x14ac:dyDescent="0.2">
      <c r="A408" s="52" t="s">
        <v>58</v>
      </c>
      <c r="B408" s="47"/>
      <c r="C408" s="48" t="s">
        <v>704</v>
      </c>
      <c r="D408" s="96">
        <f>D409+D416</f>
        <v>11077.8</v>
      </c>
      <c r="E408" s="96">
        <f t="shared" ref="E408:F408" si="120">E409+E416</f>
        <v>5450</v>
      </c>
      <c r="F408" s="96">
        <f t="shared" si="120"/>
        <v>5450</v>
      </c>
      <c r="G408" s="107"/>
    </row>
    <row r="409" spans="1:7" ht="38.25" x14ac:dyDescent="0.2">
      <c r="A409" s="21" t="s">
        <v>243</v>
      </c>
      <c r="B409" s="47"/>
      <c r="C409" s="103" t="s">
        <v>750</v>
      </c>
      <c r="D409" s="96">
        <f>D410+D412+D414</f>
        <v>10727.8</v>
      </c>
      <c r="E409" s="96">
        <f t="shared" ref="E409:F409" si="121">E410+E412+E414</f>
        <v>5100</v>
      </c>
      <c r="F409" s="96">
        <f t="shared" si="121"/>
        <v>5100</v>
      </c>
    </row>
    <row r="410" spans="1:7" ht="42" customHeight="1" x14ac:dyDescent="0.2">
      <c r="A410" s="74">
        <v>1210123505</v>
      </c>
      <c r="B410" s="21"/>
      <c r="C410" s="101" t="s">
        <v>580</v>
      </c>
      <c r="D410" s="41">
        <f>D411</f>
        <v>4057.1</v>
      </c>
      <c r="E410" s="41">
        <f>E411</f>
        <v>1750</v>
      </c>
      <c r="F410" s="41">
        <f>F411</f>
        <v>1750</v>
      </c>
    </row>
    <row r="411" spans="1:7" ht="38.25" x14ac:dyDescent="0.2">
      <c r="A411" s="74">
        <v>1210123505</v>
      </c>
      <c r="B411" s="84" t="s">
        <v>216</v>
      </c>
      <c r="C411" s="101" t="s">
        <v>217</v>
      </c>
      <c r="D411" s="39">
        <v>4057.1</v>
      </c>
      <c r="E411" s="39">
        <v>1750</v>
      </c>
      <c r="F411" s="39">
        <v>1750</v>
      </c>
    </row>
    <row r="412" spans="1:7" ht="63" customHeight="1" x14ac:dyDescent="0.2">
      <c r="A412" s="74">
        <v>1210123510</v>
      </c>
      <c r="B412" s="21"/>
      <c r="C412" s="101" t="s">
        <v>244</v>
      </c>
      <c r="D412" s="41">
        <f>D413</f>
        <v>5538.8</v>
      </c>
      <c r="E412" s="41">
        <f>E413</f>
        <v>2850</v>
      </c>
      <c r="F412" s="41">
        <f>F413</f>
        <v>2850</v>
      </c>
    </row>
    <row r="413" spans="1:7" ht="38.25" x14ac:dyDescent="0.2">
      <c r="A413" s="74">
        <v>1210123510</v>
      </c>
      <c r="B413" s="84" t="s">
        <v>216</v>
      </c>
      <c r="C413" s="101" t="s">
        <v>217</v>
      </c>
      <c r="D413" s="41">
        <v>5538.8</v>
      </c>
      <c r="E413" s="41">
        <v>2850</v>
      </c>
      <c r="F413" s="41">
        <v>2850</v>
      </c>
    </row>
    <row r="414" spans="1:7" ht="25.5" x14ac:dyDescent="0.2">
      <c r="A414" s="74">
        <v>1210123515</v>
      </c>
      <c r="B414" s="16"/>
      <c r="C414" s="101" t="s">
        <v>24</v>
      </c>
      <c r="D414" s="41">
        <f>D415</f>
        <v>1131.9000000000001</v>
      </c>
      <c r="E414" s="41">
        <f>E415</f>
        <v>500</v>
      </c>
      <c r="F414" s="41">
        <f>F415</f>
        <v>500</v>
      </c>
    </row>
    <row r="415" spans="1:7" ht="38.25" x14ac:dyDescent="0.2">
      <c r="A415" s="74">
        <v>1210123515</v>
      </c>
      <c r="B415" s="84" t="s">
        <v>216</v>
      </c>
      <c r="C415" s="101" t="s">
        <v>217</v>
      </c>
      <c r="D415" s="41">
        <v>1131.9000000000001</v>
      </c>
      <c r="E415" s="41">
        <v>500</v>
      </c>
      <c r="F415" s="41">
        <v>500</v>
      </c>
    </row>
    <row r="416" spans="1:7" ht="25.5" x14ac:dyDescent="0.2">
      <c r="A416" s="21" t="s">
        <v>298</v>
      </c>
      <c r="B416" s="84"/>
      <c r="C416" s="103" t="s">
        <v>299</v>
      </c>
      <c r="D416" s="41">
        <f>D417</f>
        <v>350</v>
      </c>
      <c r="E416" s="41">
        <f t="shared" ref="E416:F416" si="122">E417</f>
        <v>350</v>
      </c>
      <c r="F416" s="41">
        <f t="shared" si="122"/>
        <v>350</v>
      </c>
    </row>
    <row r="417" spans="1:7" ht="25.5" x14ac:dyDescent="0.2">
      <c r="A417" s="74">
        <v>1210223520</v>
      </c>
      <c r="B417" s="16"/>
      <c r="C417" s="101" t="s">
        <v>245</v>
      </c>
      <c r="D417" s="41">
        <f>D418</f>
        <v>350</v>
      </c>
      <c r="E417" s="41">
        <f>E418</f>
        <v>350</v>
      </c>
      <c r="F417" s="41">
        <f>F418</f>
        <v>350</v>
      </c>
    </row>
    <row r="418" spans="1:7" ht="38.25" x14ac:dyDescent="0.2">
      <c r="A418" s="74">
        <v>1210223520</v>
      </c>
      <c r="B418" s="84" t="s">
        <v>216</v>
      </c>
      <c r="C418" s="101" t="s">
        <v>217</v>
      </c>
      <c r="D418" s="39">
        <v>350</v>
      </c>
      <c r="E418" s="39">
        <v>350</v>
      </c>
      <c r="F418" s="39">
        <v>350</v>
      </c>
    </row>
    <row r="419" spans="1:7" ht="25.5" x14ac:dyDescent="0.2">
      <c r="A419" s="52" t="s">
        <v>59</v>
      </c>
      <c r="B419" s="47"/>
      <c r="C419" s="48" t="s">
        <v>27</v>
      </c>
      <c r="D419" s="96">
        <f>D420+D424</f>
        <v>1972.7</v>
      </c>
      <c r="E419" s="96">
        <f t="shared" ref="E419:F419" si="123">E420+E424</f>
        <v>1325</v>
      </c>
      <c r="F419" s="96">
        <f t="shared" si="123"/>
        <v>1325</v>
      </c>
      <c r="G419" s="107"/>
    </row>
    <row r="420" spans="1:7" x14ac:dyDescent="0.2">
      <c r="A420" s="21" t="s">
        <v>246</v>
      </c>
      <c r="B420" s="47"/>
      <c r="C420" s="103" t="s">
        <v>247</v>
      </c>
      <c r="D420" s="102">
        <f t="shared" ref="D420:F421" si="124">D421</f>
        <v>1972.7</v>
      </c>
      <c r="E420" s="102">
        <f t="shared" si="124"/>
        <v>850</v>
      </c>
      <c r="F420" s="102">
        <f t="shared" si="124"/>
        <v>850</v>
      </c>
    </row>
    <row r="421" spans="1:7" ht="25.5" x14ac:dyDescent="0.2">
      <c r="A421" s="80">
        <v>1220123525</v>
      </c>
      <c r="B421" s="16"/>
      <c r="C421" s="101" t="s">
        <v>194</v>
      </c>
      <c r="D421" s="41">
        <f t="shared" si="124"/>
        <v>1972.7</v>
      </c>
      <c r="E421" s="41">
        <f t="shared" si="124"/>
        <v>850</v>
      </c>
      <c r="F421" s="41">
        <f t="shared" si="124"/>
        <v>850</v>
      </c>
    </row>
    <row r="422" spans="1:7" ht="38.25" x14ac:dyDescent="0.2">
      <c r="A422" s="80">
        <v>1220123525</v>
      </c>
      <c r="B422" s="84" t="s">
        <v>216</v>
      </c>
      <c r="C422" s="101" t="s">
        <v>217</v>
      </c>
      <c r="D422" s="41">
        <v>1972.7</v>
      </c>
      <c r="E422" s="41">
        <v>850</v>
      </c>
      <c r="F422" s="41">
        <v>850</v>
      </c>
    </row>
    <row r="423" spans="1:7" ht="40.5" customHeight="1" x14ac:dyDescent="0.2">
      <c r="A423" s="21" t="s">
        <v>582</v>
      </c>
      <c r="B423" s="84"/>
      <c r="C423" s="103" t="s">
        <v>581</v>
      </c>
      <c r="D423" s="41">
        <f>D424</f>
        <v>0</v>
      </c>
      <c r="E423" s="41">
        <f t="shared" ref="E423:F423" si="125">E424</f>
        <v>475</v>
      </c>
      <c r="F423" s="41">
        <f t="shared" si="125"/>
        <v>475</v>
      </c>
    </row>
    <row r="424" spans="1:7" ht="25.5" x14ac:dyDescent="0.2">
      <c r="A424" s="80">
        <v>1220223530</v>
      </c>
      <c r="B424" s="16"/>
      <c r="C424" s="101" t="s">
        <v>195</v>
      </c>
      <c r="D424" s="41">
        <f>D425</f>
        <v>0</v>
      </c>
      <c r="E424" s="41">
        <f>E425</f>
        <v>475</v>
      </c>
      <c r="F424" s="41">
        <f>F425</f>
        <v>475</v>
      </c>
    </row>
    <row r="425" spans="1:7" ht="38.25" x14ac:dyDescent="0.2">
      <c r="A425" s="80">
        <v>1220223530</v>
      </c>
      <c r="B425" s="84" t="s">
        <v>216</v>
      </c>
      <c r="C425" s="101" t="s">
        <v>217</v>
      </c>
      <c r="D425" s="39">
        <v>0</v>
      </c>
      <c r="E425" s="39">
        <v>475</v>
      </c>
      <c r="F425" s="39">
        <v>475</v>
      </c>
    </row>
    <row r="426" spans="1:7" ht="38.25" x14ac:dyDescent="0.2">
      <c r="A426" s="52" t="s">
        <v>60</v>
      </c>
      <c r="B426" s="47"/>
      <c r="C426" s="48" t="s">
        <v>751</v>
      </c>
      <c r="D426" s="96">
        <f>D427</f>
        <v>4288.3</v>
      </c>
      <c r="E426" s="96">
        <f t="shared" ref="E426:F426" si="126">E427</f>
        <v>4407</v>
      </c>
      <c r="F426" s="96">
        <f t="shared" si="126"/>
        <v>4407</v>
      </c>
    </row>
    <row r="427" spans="1:7" ht="39.75" customHeight="1" x14ac:dyDescent="0.2">
      <c r="A427" s="21" t="s">
        <v>248</v>
      </c>
      <c r="B427" s="47"/>
      <c r="C427" s="103" t="s">
        <v>249</v>
      </c>
      <c r="D427" s="102">
        <f>D428+D430+D432</f>
        <v>4288.3</v>
      </c>
      <c r="E427" s="102">
        <f t="shared" ref="E427:F427" si="127">E428+E430+E432</f>
        <v>4407</v>
      </c>
      <c r="F427" s="102">
        <f t="shared" si="127"/>
        <v>4407</v>
      </c>
    </row>
    <row r="428" spans="1:7" ht="25.5" x14ac:dyDescent="0.2">
      <c r="A428" s="21" t="s">
        <v>583</v>
      </c>
      <c r="B428" s="16"/>
      <c r="C428" s="101" t="s">
        <v>314</v>
      </c>
      <c r="D428" s="41">
        <f>D429</f>
        <v>3681.3</v>
      </c>
      <c r="E428" s="41">
        <f>E429</f>
        <v>3800</v>
      </c>
      <c r="F428" s="41">
        <f>F429</f>
        <v>3800</v>
      </c>
    </row>
    <row r="429" spans="1:7" ht="38.25" x14ac:dyDescent="0.2">
      <c r="A429" s="21" t="s">
        <v>583</v>
      </c>
      <c r="B429" s="84" t="s">
        <v>216</v>
      </c>
      <c r="C429" s="101" t="s">
        <v>217</v>
      </c>
      <c r="D429" s="41">
        <v>3681.3</v>
      </c>
      <c r="E429" s="41">
        <v>3800</v>
      </c>
      <c r="F429" s="41">
        <v>3800</v>
      </c>
    </row>
    <row r="430" spans="1:7" ht="25.5" x14ac:dyDescent="0.2">
      <c r="A430" s="21" t="s">
        <v>584</v>
      </c>
      <c r="B430" s="16"/>
      <c r="C430" s="101" t="s">
        <v>25</v>
      </c>
      <c r="D430" s="41">
        <f>D431</f>
        <v>600</v>
      </c>
      <c r="E430" s="41">
        <f>E431</f>
        <v>600</v>
      </c>
      <c r="F430" s="41">
        <f>F431</f>
        <v>600</v>
      </c>
    </row>
    <row r="431" spans="1:7" ht="38.25" x14ac:dyDescent="0.2">
      <c r="A431" s="21" t="s">
        <v>584</v>
      </c>
      <c r="B431" s="84" t="s">
        <v>216</v>
      </c>
      <c r="C431" s="101" t="s">
        <v>217</v>
      </c>
      <c r="D431" s="41">
        <v>600</v>
      </c>
      <c r="E431" s="41">
        <v>600</v>
      </c>
      <c r="F431" s="41">
        <v>600</v>
      </c>
    </row>
    <row r="432" spans="1:7" ht="25.5" x14ac:dyDescent="0.2">
      <c r="A432" s="21" t="s">
        <v>585</v>
      </c>
      <c r="B432" s="16"/>
      <c r="C432" s="101" t="s">
        <v>196</v>
      </c>
      <c r="D432" s="41">
        <f>D433</f>
        <v>7</v>
      </c>
      <c r="E432" s="41">
        <f>E433</f>
        <v>7</v>
      </c>
      <c r="F432" s="41">
        <f>F433</f>
        <v>7</v>
      </c>
    </row>
    <row r="433" spans="1:6" ht="38.25" x14ac:dyDescent="0.2">
      <c r="A433" s="21" t="s">
        <v>585</v>
      </c>
      <c r="B433" s="84" t="s">
        <v>216</v>
      </c>
      <c r="C433" s="101" t="s">
        <v>217</v>
      </c>
      <c r="D433" s="41">
        <v>7</v>
      </c>
      <c r="E433" s="41">
        <v>7</v>
      </c>
      <c r="F433" s="41">
        <v>7</v>
      </c>
    </row>
    <row r="434" spans="1:6" ht="51" x14ac:dyDescent="0.2">
      <c r="A434" s="52" t="s">
        <v>586</v>
      </c>
      <c r="B434" s="16"/>
      <c r="C434" s="60" t="s">
        <v>587</v>
      </c>
      <c r="D434" s="41">
        <f>D435+D440+D445</f>
        <v>13271.2</v>
      </c>
      <c r="E434" s="41">
        <f>E435+E440+E445</f>
        <v>5125</v>
      </c>
      <c r="F434" s="41">
        <f>F435+F440+F445</f>
        <v>5125</v>
      </c>
    </row>
    <row r="435" spans="1:6" ht="50.25" customHeight="1" x14ac:dyDescent="0.2">
      <c r="A435" s="21" t="s">
        <v>589</v>
      </c>
      <c r="B435" s="16"/>
      <c r="C435" s="103" t="s">
        <v>588</v>
      </c>
      <c r="D435" s="41">
        <f>D436+D438</f>
        <v>15</v>
      </c>
      <c r="E435" s="41">
        <f t="shared" ref="E435:F435" si="128">E436+E438</f>
        <v>265</v>
      </c>
      <c r="F435" s="41">
        <f t="shared" si="128"/>
        <v>265</v>
      </c>
    </row>
    <row r="436" spans="1:6" ht="25.5" x14ac:dyDescent="0.2">
      <c r="A436" s="21" t="s">
        <v>590</v>
      </c>
      <c r="B436" s="16"/>
      <c r="C436" s="101" t="s">
        <v>387</v>
      </c>
      <c r="D436" s="41">
        <f>D437</f>
        <v>0</v>
      </c>
      <c r="E436" s="41">
        <f>E437</f>
        <v>250</v>
      </c>
      <c r="F436" s="41">
        <f>F437</f>
        <v>250</v>
      </c>
    </row>
    <row r="437" spans="1:6" ht="38.25" x14ac:dyDescent="0.2">
      <c r="A437" s="21" t="s">
        <v>590</v>
      </c>
      <c r="B437" s="84" t="s">
        <v>216</v>
      </c>
      <c r="C437" s="101" t="s">
        <v>217</v>
      </c>
      <c r="D437" s="41">
        <v>0</v>
      </c>
      <c r="E437" s="41">
        <v>250</v>
      </c>
      <c r="F437" s="41">
        <v>250</v>
      </c>
    </row>
    <row r="438" spans="1:6" ht="54" customHeight="1" x14ac:dyDescent="0.2">
      <c r="A438" s="21" t="s">
        <v>592</v>
      </c>
      <c r="B438" s="84"/>
      <c r="C438" s="101" t="s">
        <v>591</v>
      </c>
      <c r="D438" s="41">
        <f>D439</f>
        <v>15</v>
      </c>
      <c r="E438" s="41">
        <f t="shared" ref="E438:F438" si="129">E439</f>
        <v>15</v>
      </c>
      <c r="F438" s="41">
        <f t="shared" si="129"/>
        <v>15</v>
      </c>
    </row>
    <row r="439" spans="1:6" ht="38.25" x14ac:dyDescent="0.2">
      <c r="A439" s="21" t="s">
        <v>592</v>
      </c>
      <c r="B439" s="84" t="s">
        <v>216</v>
      </c>
      <c r="C439" s="101" t="s">
        <v>217</v>
      </c>
      <c r="D439" s="41">
        <v>15</v>
      </c>
      <c r="E439" s="41">
        <v>15</v>
      </c>
      <c r="F439" s="41">
        <v>15</v>
      </c>
    </row>
    <row r="440" spans="1:6" ht="38.25" x14ac:dyDescent="0.2">
      <c r="A440" s="21" t="s">
        <v>593</v>
      </c>
      <c r="B440" s="16"/>
      <c r="C440" s="103" t="s">
        <v>594</v>
      </c>
      <c r="D440" s="41">
        <f>D441+D443</f>
        <v>799.5</v>
      </c>
      <c r="E440" s="41">
        <f t="shared" ref="E440:F440" si="130">E441+E443</f>
        <v>10</v>
      </c>
      <c r="F440" s="41">
        <f t="shared" si="130"/>
        <v>10</v>
      </c>
    </row>
    <row r="441" spans="1:6" ht="25.5" x14ac:dyDescent="0.2">
      <c r="A441" s="21" t="s">
        <v>756</v>
      </c>
      <c r="B441" s="16"/>
      <c r="C441" s="103" t="s">
        <v>757</v>
      </c>
      <c r="D441" s="41">
        <f>D442</f>
        <v>799.5</v>
      </c>
      <c r="E441" s="41">
        <f t="shared" ref="E441:F441" si="131">E442</f>
        <v>0</v>
      </c>
      <c r="F441" s="41">
        <f t="shared" si="131"/>
        <v>0</v>
      </c>
    </row>
    <row r="442" spans="1:6" ht="38.25" x14ac:dyDescent="0.2">
      <c r="A442" s="21" t="s">
        <v>756</v>
      </c>
      <c r="B442" s="84" t="s">
        <v>216</v>
      </c>
      <c r="C442" s="101" t="s">
        <v>217</v>
      </c>
      <c r="D442" s="41">
        <v>799.5</v>
      </c>
      <c r="E442" s="41">
        <v>0</v>
      </c>
      <c r="F442" s="41">
        <v>0</v>
      </c>
    </row>
    <row r="443" spans="1:6" ht="55.5" customHeight="1" x14ac:dyDescent="0.2">
      <c r="A443" s="21" t="s">
        <v>600</v>
      </c>
      <c r="B443" s="84"/>
      <c r="C443" s="101" t="s">
        <v>601</v>
      </c>
      <c r="D443" s="41">
        <f>D444</f>
        <v>0</v>
      </c>
      <c r="E443" s="41">
        <f t="shared" ref="E443:F443" si="132">E444</f>
        <v>10</v>
      </c>
      <c r="F443" s="41">
        <f t="shared" si="132"/>
        <v>10</v>
      </c>
    </row>
    <row r="444" spans="1:6" ht="38.25" x14ac:dyDescent="0.2">
      <c r="A444" s="21" t="s">
        <v>600</v>
      </c>
      <c r="B444" s="84" t="s">
        <v>216</v>
      </c>
      <c r="C444" s="101" t="s">
        <v>217</v>
      </c>
      <c r="D444" s="41">
        <v>0</v>
      </c>
      <c r="E444" s="41">
        <v>10</v>
      </c>
      <c r="F444" s="41">
        <v>10</v>
      </c>
    </row>
    <row r="445" spans="1:6" x14ac:dyDescent="0.2">
      <c r="A445" s="21" t="s">
        <v>595</v>
      </c>
      <c r="B445" s="16"/>
      <c r="C445" s="101" t="s">
        <v>349</v>
      </c>
      <c r="D445" s="41">
        <f>D446+D448</f>
        <v>12456.7</v>
      </c>
      <c r="E445" s="41">
        <f t="shared" ref="E445:F445" si="133">E446+E448</f>
        <v>4850</v>
      </c>
      <c r="F445" s="41">
        <f t="shared" si="133"/>
        <v>4850</v>
      </c>
    </row>
    <row r="446" spans="1:6" ht="31.5" customHeight="1" x14ac:dyDescent="0.2">
      <c r="A446" s="21" t="s">
        <v>596</v>
      </c>
      <c r="B446" s="84"/>
      <c r="C446" s="101" t="s">
        <v>599</v>
      </c>
      <c r="D446" s="41">
        <f t="shared" ref="D446" si="134">D447</f>
        <v>9200</v>
      </c>
      <c r="E446" s="41">
        <f t="shared" ref="E446" si="135">E447</f>
        <v>3800</v>
      </c>
      <c r="F446" s="41">
        <f t="shared" ref="F446" si="136">F447</f>
        <v>3800</v>
      </c>
    </row>
    <row r="447" spans="1:6" ht="38.25" x14ac:dyDescent="0.2">
      <c r="A447" s="21" t="s">
        <v>596</v>
      </c>
      <c r="B447" s="84" t="s">
        <v>216</v>
      </c>
      <c r="C447" s="101" t="s">
        <v>217</v>
      </c>
      <c r="D447" s="41">
        <v>9200</v>
      </c>
      <c r="E447" s="41">
        <v>3800</v>
      </c>
      <c r="F447" s="41">
        <v>3800</v>
      </c>
    </row>
    <row r="448" spans="1:6" x14ac:dyDescent="0.2">
      <c r="A448" s="21" t="s">
        <v>597</v>
      </c>
      <c r="B448" s="84"/>
      <c r="C448" s="101" t="s">
        <v>598</v>
      </c>
      <c r="D448" s="41">
        <f>D449</f>
        <v>3256.7</v>
      </c>
      <c r="E448" s="41">
        <f t="shared" ref="E448:F448" si="137">E449</f>
        <v>1050</v>
      </c>
      <c r="F448" s="41">
        <f t="shared" si="137"/>
        <v>1050</v>
      </c>
    </row>
    <row r="449" spans="1:6" ht="38.25" x14ac:dyDescent="0.2">
      <c r="A449" s="21" t="s">
        <v>597</v>
      </c>
      <c r="B449" s="84" t="s">
        <v>216</v>
      </c>
      <c r="C449" s="101" t="s">
        <v>217</v>
      </c>
      <c r="D449" s="41">
        <v>3256.7</v>
      </c>
      <c r="E449" s="41">
        <v>1050</v>
      </c>
      <c r="F449" s="41">
        <v>1050</v>
      </c>
    </row>
    <row r="450" spans="1:6" ht="77.25" x14ac:dyDescent="0.25">
      <c r="A450" s="73" t="s">
        <v>37</v>
      </c>
      <c r="B450" s="3"/>
      <c r="C450" s="212" t="s">
        <v>699</v>
      </c>
      <c r="D450" s="59">
        <f>D451+D463</f>
        <v>28186.399999999998</v>
      </c>
      <c r="E450" s="59">
        <f>E451+E463</f>
        <v>10523.400000000001</v>
      </c>
      <c r="F450" s="59">
        <f>F451+F463</f>
        <v>13970.5</v>
      </c>
    </row>
    <row r="451" spans="1:6" ht="26.25" x14ac:dyDescent="0.25">
      <c r="A451" s="52" t="s">
        <v>38</v>
      </c>
      <c r="B451" s="3"/>
      <c r="C451" s="46" t="s">
        <v>85</v>
      </c>
      <c r="D451" s="41">
        <f>D452+D455+D460</f>
        <v>25913.1</v>
      </c>
      <c r="E451" s="41">
        <f>E452+E455+E460</f>
        <v>8300.1</v>
      </c>
      <c r="F451" s="41">
        <f>F452+F455+F460</f>
        <v>11747.199999999999</v>
      </c>
    </row>
    <row r="452" spans="1:6" ht="26.25" x14ac:dyDescent="0.25">
      <c r="A452" s="21" t="s">
        <v>283</v>
      </c>
      <c r="B452" s="3"/>
      <c r="C452" s="113" t="s">
        <v>284</v>
      </c>
      <c r="D452" s="41">
        <f t="shared" ref="D452:F453" si="138">D453</f>
        <v>686.2</v>
      </c>
      <c r="E452" s="41">
        <f t="shared" si="138"/>
        <v>686.2</v>
      </c>
      <c r="F452" s="41">
        <f t="shared" si="138"/>
        <v>857.8</v>
      </c>
    </row>
    <row r="453" spans="1:6" ht="39" x14ac:dyDescent="0.25">
      <c r="A453" s="21" t="s">
        <v>316</v>
      </c>
      <c r="B453" s="3"/>
      <c r="C453" s="130" t="s">
        <v>206</v>
      </c>
      <c r="D453" s="41">
        <f t="shared" si="138"/>
        <v>686.2</v>
      </c>
      <c r="E453" s="41">
        <f t="shared" si="138"/>
        <v>686.2</v>
      </c>
      <c r="F453" s="41">
        <f t="shared" si="138"/>
        <v>857.8</v>
      </c>
    </row>
    <row r="454" spans="1:6" x14ac:dyDescent="0.2">
      <c r="A454" s="21" t="s">
        <v>316</v>
      </c>
      <c r="B454" s="84" t="s">
        <v>256</v>
      </c>
      <c r="C454" s="106" t="s">
        <v>255</v>
      </c>
      <c r="D454" s="41">
        <v>686.2</v>
      </c>
      <c r="E454" s="41">
        <v>686.2</v>
      </c>
      <c r="F454" s="41">
        <v>857.8</v>
      </c>
    </row>
    <row r="455" spans="1:6" ht="76.5" x14ac:dyDescent="0.2">
      <c r="A455" s="21" t="s">
        <v>285</v>
      </c>
      <c r="B455" s="35"/>
      <c r="C455" s="100" t="s">
        <v>640</v>
      </c>
      <c r="D455" s="102">
        <f>D456+D458</f>
        <v>22416.6</v>
      </c>
      <c r="E455" s="102">
        <f>E456+E458</f>
        <v>4803.6000000000004</v>
      </c>
      <c r="F455" s="102">
        <f>F456+F458</f>
        <v>8005.9</v>
      </c>
    </row>
    <row r="456" spans="1:6" ht="51" x14ac:dyDescent="0.2">
      <c r="A456" s="80">
        <v>1310210820</v>
      </c>
      <c r="B456" s="16"/>
      <c r="C456" s="101" t="s">
        <v>170</v>
      </c>
      <c r="D456" s="39">
        <f>D457</f>
        <v>4803.6000000000004</v>
      </c>
      <c r="E456" s="39">
        <f>E457</f>
        <v>0</v>
      </c>
      <c r="F456" s="39">
        <f>F457</f>
        <v>0</v>
      </c>
    </row>
    <row r="457" spans="1:6" x14ac:dyDescent="0.2">
      <c r="A457" s="80">
        <v>1310210820</v>
      </c>
      <c r="B457" s="84" t="s">
        <v>256</v>
      </c>
      <c r="C457" s="106" t="s">
        <v>255</v>
      </c>
      <c r="D457" s="39">
        <v>4803.6000000000004</v>
      </c>
      <c r="E457" s="39">
        <v>0</v>
      </c>
      <c r="F457" s="39">
        <v>0</v>
      </c>
    </row>
    <row r="458" spans="1:6" ht="38.25" x14ac:dyDescent="0.2">
      <c r="A458" s="80" t="s">
        <v>351</v>
      </c>
      <c r="B458" s="16"/>
      <c r="C458" s="101" t="s">
        <v>324</v>
      </c>
      <c r="D458" s="39">
        <f>D459</f>
        <v>17613</v>
      </c>
      <c r="E458" s="39">
        <f>E459</f>
        <v>4803.6000000000004</v>
      </c>
      <c r="F458" s="39">
        <f>F459</f>
        <v>8005.9</v>
      </c>
    </row>
    <row r="459" spans="1:6" x14ac:dyDescent="0.2">
      <c r="A459" s="80" t="s">
        <v>351</v>
      </c>
      <c r="B459" s="84" t="s">
        <v>256</v>
      </c>
      <c r="C459" s="106" t="s">
        <v>255</v>
      </c>
      <c r="D459" s="39">
        <v>17613</v>
      </c>
      <c r="E459" s="39">
        <v>4803.6000000000004</v>
      </c>
      <c r="F459" s="39">
        <v>8005.9</v>
      </c>
    </row>
    <row r="460" spans="1:6" ht="25.5" x14ac:dyDescent="0.2">
      <c r="A460" s="21" t="s">
        <v>310</v>
      </c>
      <c r="B460" s="84"/>
      <c r="C460" s="113" t="s">
        <v>345</v>
      </c>
      <c r="D460" s="41">
        <f t="shared" ref="D460:F461" si="139">D461</f>
        <v>2810.3</v>
      </c>
      <c r="E460" s="41">
        <f t="shared" si="139"/>
        <v>2810.3</v>
      </c>
      <c r="F460" s="41">
        <f t="shared" si="139"/>
        <v>2883.5</v>
      </c>
    </row>
    <row r="461" spans="1:6" ht="51" x14ac:dyDescent="0.2">
      <c r="A461" s="74" t="s">
        <v>344</v>
      </c>
      <c r="B461" s="16"/>
      <c r="C461" s="101" t="s">
        <v>331</v>
      </c>
      <c r="D461" s="97">
        <f t="shared" si="139"/>
        <v>2810.3</v>
      </c>
      <c r="E461" s="97">
        <f t="shared" si="139"/>
        <v>2810.3</v>
      </c>
      <c r="F461" s="97">
        <f t="shared" si="139"/>
        <v>2883.5</v>
      </c>
    </row>
    <row r="462" spans="1:6" ht="26.25" customHeight="1" x14ac:dyDescent="0.2">
      <c r="A462" s="74" t="s">
        <v>344</v>
      </c>
      <c r="B462" s="84" t="s">
        <v>268</v>
      </c>
      <c r="C462" s="101" t="s">
        <v>257</v>
      </c>
      <c r="D462" s="97">
        <v>2810.3</v>
      </c>
      <c r="E462" s="97">
        <v>2810.3</v>
      </c>
      <c r="F462" s="97">
        <v>2883.5</v>
      </c>
    </row>
    <row r="463" spans="1:6" ht="25.5" x14ac:dyDescent="0.2">
      <c r="A463" s="52" t="s">
        <v>39</v>
      </c>
      <c r="B463" s="16"/>
      <c r="C463" s="46" t="s">
        <v>82</v>
      </c>
      <c r="D463" s="96">
        <f>D464+D467</f>
        <v>2273.3000000000002</v>
      </c>
      <c r="E463" s="96">
        <f>E464+E467</f>
        <v>2223.3000000000002</v>
      </c>
      <c r="F463" s="96">
        <f>F464+F467</f>
        <v>2223.3000000000002</v>
      </c>
    </row>
    <row r="464" spans="1:6" ht="51" x14ac:dyDescent="0.2">
      <c r="A464" s="21" t="s">
        <v>602</v>
      </c>
      <c r="B464" s="16"/>
      <c r="C464" s="113" t="s">
        <v>311</v>
      </c>
      <c r="D464" s="41">
        <f t="shared" ref="D464:F465" si="140">D465</f>
        <v>688</v>
      </c>
      <c r="E464" s="41">
        <f t="shared" si="140"/>
        <v>638</v>
      </c>
      <c r="F464" s="41">
        <f t="shared" si="140"/>
        <v>638</v>
      </c>
    </row>
    <row r="465" spans="1:6" ht="51" x14ac:dyDescent="0.2">
      <c r="A465" s="80">
        <v>1320127100</v>
      </c>
      <c r="B465" s="16"/>
      <c r="C465" s="101" t="s">
        <v>3</v>
      </c>
      <c r="D465" s="41">
        <f t="shared" si="140"/>
        <v>688</v>
      </c>
      <c r="E465" s="41">
        <f t="shared" si="140"/>
        <v>638</v>
      </c>
      <c r="F465" s="41">
        <f t="shared" si="140"/>
        <v>638</v>
      </c>
    </row>
    <row r="466" spans="1:6" ht="63.75" x14ac:dyDescent="0.2">
      <c r="A466" s="80">
        <v>1320127100</v>
      </c>
      <c r="B466" s="16" t="s">
        <v>20</v>
      </c>
      <c r="C466" s="103" t="s">
        <v>376</v>
      </c>
      <c r="D466" s="41">
        <v>688</v>
      </c>
      <c r="E466" s="41">
        <v>638</v>
      </c>
      <c r="F466" s="41">
        <v>638</v>
      </c>
    </row>
    <row r="467" spans="1:6" ht="26.25" x14ac:dyDescent="0.25">
      <c r="A467" s="21" t="s">
        <v>286</v>
      </c>
      <c r="B467" s="3"/>
      <c r="C467" s="113" t="s">
        <v>289</v>
      </c>
      <c r="D467" s="102">
        <f t="shared" ref="D467:F468" si="141">D468</f>
        <v>1585.3</v>
      </c>
      <c r="E467" s="102">
        <f t="shared" si="141"/>
        <v>1585.3</v>
      </c>
      <c r="F467" s="102">
        <f t="shared" si="141"/>
        <v>1585.3</v>
      </c>
    </row>
    <row r="468" spans="1:6" ht="26.25" x14ac:dyDescent="0.25">
      <c r="A468" s="80">
        <v>1320225100</v>
      </c>
      <c r="B468" s="3"/>
      <c r="C468" s="151" t="s">
        <v>378</v>
      </c>
      <c r="D468" s="41">
        <f t="shared" si="141"/>
        <v>1585.3</v>
      </c>
      <c r="E468" s="41">
        <f t="shared" si="141"/>
        <v>1585.3</v>
      </c>
      <c r="F468" s="41">
        <f t="shared" si="141"/>
        <v>1585.3</v>
      </c>
    </row>
    <row r="469" spans="1:6" ht="25.5" x14ac:dyDescent="0.2">
      <c r="A469" s="80">
        <v>1320225100</v>
      </c>
      <c r="B469" s="84" t="s">
        <v>287</v>
      </c>
      <c r="C469" s="101" t="s">
        <v>288</v>
      </c>
      <c r="D469" s="39">
        <v>1585.3</v>
      </c>
      <c r="E469" s="39">
        <v>1585.3</v>
      </c>
      <c r="F469" s="39">
        <v>1585.3</v>
      </c>
    </row>
    <row r="470" spans="1:6" ht="77.25" customHeight="1" x14ac:dyDescent="0.2">
      <c r="A470" s="76">
        <v>1400000000</v>
      </c>
      <c r="B470" s="16"/>
      <c r="C470" s="212" t="s">
        <v>700</v>
      </c>
      <c r="D470" s="99">
        <f>D471</f>
        <v>10879.1</v>
      </c>
      <c r="E470" s="99">
        <f t="shared" ref="E470:F470" si="142">E471</f>
        <v>717.4</v>
      </c>
      <c r="F470" s="99">
        <f t="shared" si="142"/>
        <v>0</v>
      </c>
    </row>
    <row r="471" spans="1:6" ht="76.5" x14ac:dyDescent="0.2">
      <c r="A471" s="75">
        <v>1410000000</v>
      </c>
      <c r="B471" s="16"/>
      <c r="C471" s="48" t="s">
        <v>221</v>
      </c>
      <c r="D471" s="96">
        <f>D472+D475</f>
        <v>10879.1</v>
      </c>
      <c r="E471" s="96">
        <f>E472+E475</f>
        <v>717.4</v>
      </c>
      <c r="F471" s="96">
        <f>F472+F475</f>
        <v>0</v>
      </c>
    </row>
    <row r="472" spans="1:6" ht="89.25" x14ac:dyDescent="0.2">
      <c r="A472" s="74">
        <v>1410200000</v>
      </c>
      <c r="B472" s="16"/>
      <c r="C472" s="101" t="s">
        <v>379</v>
      </c>
      <c r="D472" s="41">
        <f>D473</f>
        <v>1237.5</v>
      </c>
      <c r="E472" s="41">
        <f t="shared" ref="E472:F472" si="143">E473</f>
        <v>0</v>
      </c>
      <c r="F472" s="41">
        <f t="shared" si="143"/>
        <v>0</v>
      </c>
    </row>
    <row r="473" spans="1:6" ht="25.5" x14ac:dyDescent="0.2">
      <c r="A473" s="74">
        <v>1410223125</v>
      </c>
      <c r="B473" s="84"/>
      <c r="C473" s="101" t="s">
        <v>383</v>
      </c>
      <c r="D473" s="41">
        <f>D474</f>
        <v>1237.5</v>
      </c>
      <c r="E473" s="41">
        <f>E474</f>
        <v>0</v>
      </c>
      <c r="F473" s="41">
        <f>F474</f>
        <v>0</v>
      </c>
    </row>
    <row r="474" spans="1:6" ht="38.25" x14ac:dyDescent="0.2">
      <c r="A474" s="74">
        <v>1410223125</v>
      </c>
      <c r="B474" s="84" t="s">
        <v>216</v>
      </c>
      <c r="C474" s="101" t="s">
        <v>217</v>
      </c>
      <c r="D474" s="41">
        <v>1237.5</v>
      </c>
      <c r="E474" s="41">
        <v>0</v>
      </c>
      <c r="F474" s="41">
        <v>0</v>
      </c>
    </row>
    <row r="475" spans="1:6" ht="51" x14ac:dyDescent="0.2">
      <c r="A475" s="74" t="s">
        <v>418</v>
      </c>
      <c r="B475" s="84"/>
      <c r="C475" s="101" t="s">
        <v>419</v>
      </c>
      <c r="D475" s="41">
        <f>D476</f>
        <v>9641.6</v>
      </c>
      <c r="E475" s="41">
        <f t="shared" ref="E475:F475" si="144">E476</f>
        <v>717.4</v>
      </c>
      <c r="F475" s="41">
        <f t="shared" si="144"/>
        <v>0</v>
      </c>
    </row>
    <row r="476" spans="1:6" ht="25.5" x14ac:dyDescent="0.2">
      <c r="A476" s="74" t="s">
        <v>365</v>
      </c>
      <c r="B476" s="16"/>
      <c r="C476" s="101" t="s">
        <v>330</v>
      </c>
      <c r="D476" s="41">
        <f>D477</f>
        <v>9641.6</v>
      </c>
      <c r="E476" s="41">
        <f>E477</f>
        <v>717.4</v>
      </c>
      <c r="F476" s="41">
        <f>F477</f>
        <v>0</v>
      </c>
    </row>
    <row r="477" spans="1:6" ht="38.25" x14ac:dyDescent="0.2">
      <c r="A477" s="74" t="s">
        <v>365</v>
      </c>
      <c r="B477" s="84" t="s">
        <v>216</v>
      </c>
      <c r="C477" s="101" t="s">
        <v>217</v>
      </c>
      <c r="D477" s="41">
        <f>717.4+8924.2</f>
        <v>9641.6</v>
      </c>
      <c r="E477" s="41">
        <v>717.4</v>
      </c>
      <c r="F477" s="41">
        <v>0</v>
      </c>
    </row>
    <row r="478" spans="1:6" ht="116.25" customHeight="1" x14ac:dyDescent="0.2">
      <c r="A478" s="73" t="s">
        <v>617</v>
      </c>
      <c r="B478" s="84"/>
      <c r="C478" s="214" t="s">
        <v>701</v>
      </c>
      <c r="D478" s="99">
        <f>D479</f>
        <v>10085.5</v>
      </c>
      <c r="E478" s="99">
        <f t="shared" ref="E478:F478" si="145">E479</f>
        <v>1256.3</v>
      </c>
      <c r="F478" s="99">
        <f t="shared" si="145"/>
        <v>2000</v>
      </c>
    </row>
    <row r="479" spans="1:6" ht="51" x14ac:dyDescent="0.2">
      <c r="A479" s="191">
        <v>1510000000</v>
      </c>
      <c r="B479" s="84"/>
      <c r="C479" s="48" t="s">
        <v>377</v>
      </c>
      <c r="D479" s="41">
        <f>D480+D483</f>
        <v>10085.5</v>
      </c>
      <c r="E479" s="41">
        <f t="shared" ref="E479:F479" si="146">E480+E483</f>
        <v>1256.3</v>
      </c>
      <c r="F479" s="41">
        <f t="shared" si="146"/>
        <v>2000</v>
      </c>
    </row>
    <row r="480" spans="1:6" ht="63.75" x14ac:dyDescent="0.2">
      <c r="A480" s="175">
        <v>1510200000</v>
      </c>
      <c r="B480" s="84"/>
      <c r="C480" s="101" t="s">
        <v>641</v>
      </c>
      <c r="D480" s="41">
        <f>D481</f>
        <v>6842</v>
      </c>
      <c r="E480" s="41">
        <f t="shared" ref="E480:F481" si="147">E481</f>
        <v>0</v>
      </c>
      <c r="F480" s="41">
        <f t="shared" si="147"/>
        <v>1000</v>
      </c>
    </row>
    <row r="481" spans="1:7" ht="51" x14ac:dyDescent="0.2">
      <c r="A481" s="175" t="s">
        <v>619</v>
      </c>
      <c r="B481" s="84"/>
      <c r="C481" s="101" t="s">
        <v>618</v>
      </c>
      <c r="D481" s="41">
        <f>D482</f>
        <v>6842</v>
      </c>
      <c r="E481" s="41">
        <f t="shared" si="147"/>
        <v>0</v>
      </c>
      <c r="F481" s="41">
        <f t="shared" si="147"/>
        <v>1000</v>
      </c>
    </row>
    <row r="482" spans="1:7" ht="38.25" x14ac:dyDescent="0.2">
      <c r="A482" s="175" t="s">
        <v>619</v>
      </c>
      <c r="B482" s="84" t="s">
        <v>216</v>
      </c>
      <c r="C482" s="101" t="s">
        <v>217</v>
      </c>
      <c r="D482" s="41">
        <v>6842</v>
      </c>
      <c r="E482" s="41">
        <v>0</v>
      </c>
      <c r="F482" s="41">
        <v>1000</v>
      </c>
    </row>
    <row r="483" spans="1:7" ht="51" x14ac:dyDescent="0.2">
      <c r="A483" s="175">
        <v>1510300000</v>
      </c>
      <c r="B483" s="84"/>
      <c r="C483" s="101" t="s">
        <v>620</v>
      </c>
      <c r="D483" s="41">
        <f t="shared" ref="D483:F484" si="148">D484</f>
        <v>3243.5</v>
      </c>
      <c r="E483" s="41">
        <f t="shared" si="148"/>
        <v>1256.3</v>
      </c>
      <c r="F483" s="41">
        <f t="shared" si="148"/>
        <v>1000</v>
      </c>
    </row>
    <row r="484" spans="1:7" ht="51" x14ac:dyDescent="0.2">
      <c r="A484" s="175" t="s">
        <v>621</v>
      </c>
      <c r="B484" s="84"/>
      <c r="C484" s="101" t="s">
        <v>618</v>
      </c>
      <c r="D484" s="41">
        <f t="shared" si="148"/>
        <v>3243.5</v>
      </c>
      <c r="E484" s="41">
        <f t="shared" si="148"/>
        <v>1256.3</v>
      </c>
      <c r="F484" s="41">
        <f t="shared" si="148"/>
        <v>1000</v>
      </c>
    </row>
    <row r="485" spans="1:7" ht="38.25" x14ac:dyDescent="0.2">
      <c r="A485" s="175" t="s">
        <v>621</v>
      </c>
      <c r="B485" s="84" t="s">
        <v>216</v>
      </c>
      <c r="C485" s="101" t="s">
        <v>217</v>
      </c>
      <c r="D485" s="41">
        <v>3243.5</v>
      </c>
      <c r="E485" s="41">
        <v>1256.3</v>
      </c>
      <c r="F485" s="41">
        <v>1000</v>
      </c>
    </row>
    <row r="486" spans="1:7" ht="80.25" customHeight="1" x14ac:dyDescent="0.25">
      <c r="A486" s="73" t="s">
        <v>232</v>
      </c>
      <c r="B486" s="16"/>
      <c r="C486" s="64" t="s">
        <v>702</v>
      </c>
      <c r="D486" s="59">
        <f t="shared" ref="D486:F486" si="149">D487</f>
        <v>10129.9</v>
      </c>
      <c r="E486" s="59">
        <f t="shared" si="149"/>
        <v>4637.8</v>
      </c>
      <c r="F486" s="59">
        <f t="shared" si="149"/>
        <v>7633.9</v>
      </c>
      <c r="G486" s="107"/>
    </row>
    <row r="487" spans="1:7" ht="38.25" x14ac:dyDescent="0.2">
      <c r="A487" s="52" t="s">
        <v>233</v>
      </c>
      <c r="B487" s="47"/>
      <c r="C487" s="48" t="s">
        <v>234</v>
      </c>
      <c r="D487" s="96">
        <f>D488+D505</f>
        <v>10129.9</v>
      </c>
      <c r="E487" s="96">
        <f>E488+E505</f>
        <v>4637.8</v>
      </c>
      <c r="F487" s="96">
        <f>F488+F505</f>
        <v>7633.9</v>
      </c>
      <c r="G487" s="107"/>
    </row>
    <row r="488" spans="1:7" ht="38.25" x14ac:dyDescent="0.2">
      <c r="A488" s="21" t="s">
        <v>235</v>
      </c>
      <c r="B488" s="84"/>
      <c r="C488" s="101" t="s">
        <v>236</v>
      </c>
      <c r="D488" s="41">
        <f>D489+D491+D493+D495+D497+D499+D501+D503</f>
        <v>5670.5</v>
      </c>
      <c r="E488" s="41">
        <f>E489+E491+E493+E495+E497+E499+E501+E503</f>
        <v>0</v>
      </c>
      <c r="F488" s="41">
        <f>F489+F491+F493+F495+F497+F499+F501+F503</f>
        <v>2810.6</v>
      </c>
      <c r="G488" s="107"/>
    </row>
    <row r="489" spans="1:7" ht="38.25" x14ac:dyDescent="0.2">
      <c r="A489" s="21" t="s">
        <v>605</v>
      </c>
      <c r="B489" s="84"/>
      <c r="C489" s="101" t="s">
        <v>355</v>
      </c>
      <c r="D489" s="41">
        <f>D490</f>
        <v>2972.1</v>
      </c>
      <c r="E489" s="41">
        <f>E490</f>
        <v>0</v>
      </c>
      <c r="F489" s="41">
        <f>F490</f>
        <v>2381.1999999999998</v>
      </c>
      <c r="G489" s="107"/>
    </row>
    <row r="490" spans="1:7" ht="38.25" x14ac:dyDescent="0.2">
      <c r="A490" s="21" t="s">
        <v>605</v>
      </c>
      <c r="B490" s="84" t="s">
        <v>216</v>
      </c>
      <c r="C490" s="101" t="s">
        <v>217</v>
      </c>
      <c r="D490" s="41">
        <v>2972.1</v>
      </c>
      <c r="E490" s="41">
        <v>0</v>
      </c>
      <c r="F490" s="41">
        <v>2381.1999999999998</v>
      </c>
    </row>
    <row r="491" spans="1:7" ht="26.25" customHeight="1" x14ac:dyDescent="0.2">
      <c r="A491" s="21" t="s">
        <v>607</v>
      </c>
      <c r="B491" s="84"/>
      <c r="C491" s="101" t="s">
        <v>606</v>
      </c>
      <c r="D491" s="41">
        <f>D492</f>
        <v>529.4</v>
      </c>
      <c r="E491" s="41">
        <f>E492</f>
        <v>0</v>
      </c>
      <c r="F491" s="41">
        <f>F492</f>
        <v>0</v>
      </c>
    </row>
    <row r="492" spans="1:7" ht="38.25" x14ac:dyDescent="0.2">
      <c r="A492" s="21" t="s">
        <v>607</v>
      </c>
      <c r="B492" s="84" t="s">
        <v>216</v>
      </c>
      <c r="C492" s="101" t="s">
        <v>217</v>
      </c>
      <c r="D492" s="41">
        <v>529.4</v>
      </c>
      <c r="E492" s="41">
        <v>0</v>
      </c>
      <c r="F492" s="41">
        <v>0</v>
      </c>
    </row>
    <row r="493" spans="1:7" x14ac:dyDescent="0.2">
      <c r="A493" s="21" t="s">
        <v>608</v>
      </c>
      <c r="B493" s="16"/>
      <c r="C493" s="101" t="s">
        <v>343</v>
      </c>
      <c r="D493" s="41">
        <f>D494</f>
        <v>401</v>
      </c>
      <c r="E493" s="41">
        <f>E494</f>
        <v>0</v>
      </c>
      <c r="F493" s="41">
        <f>F494</f>
        <v>400</v>
      </c>
    </row>
    <row r="494" spans="1:7" ht="38.25" x14ac:dyDescent="0.2">
      <c r="A494" s="21" t="s">
        <v>608</v>
      </c>
      <c r="B494" s="84" t="s">
        <v>216</v>
      </c>
      <c r="C494" s="101" t="s">
        <v>217</v>
      </c>
      <c r="D494" s="41">
        <f>370+31</f>
        <v>401</v>
      </c>
      <c r="E494" s="41">
        <v>0</v>
      </c>
      <c r="F494" s="41">
        <v>400</v>
      </c>
    </row>
    <row r="495" spans="1:7" ht="38.25" x14ac:dyDescent="0.2">
      <c r="A495" s="21" t="s">
        <v>609</v>
      </c>
      <c r="B495" s="16"/>
      <c r="C495" s="101" t="s">
        <v>373</v>
      </c>
      <c r="D495" s="97">
        <f t="shared" ref="D495:F497" si="150">D496</f>
        <v>0</v>
      </c>
      <c r="E495" s="97">
        <f t="shared" si="150"/>
        <v>0</v>
      </c>
      <c r="F495" s="97">
        <f t="shared" si="150"/>
        <v>23.4</v>
      </c>
    </row>
    <row r="496" spans="1:7" ht="38.25" x14ac:dyDescent="0.2">
      <c r="A496" s="21" t="s">
        <v>609</v>
      </c>
      <c r="B496" s="84" t="s">
        <v>216</v>
      </c>
      <c r="C496" s="101" t="s">
        <v>217</v>
      </c>
      <c r="D496" s="41">
        <v>0</v>
      </c>
      <c r="E496" s="41">
        <v>0</v>
      </c>
      <c r="F496" s="41">
        <v>23.4</v>
      </c>
    </row>
    <row r="497" spans="1:6" ht="25.5" x14ac:dyDescent="0.2">
      <c r="A497" s="21" t="s">
        <v>610</v>
      </c>
      <c r="B497" s="16"/>
      <c r="C497" s="101" t="s">
        <v>374</v>
      </c>
      <c r="D497" s="97">
        <f t="shared" si="150"/>
        <v>0</v>
      </c>
      <c r="E497" s="97">
        <f t="shared" si="150"/>
        <v>0</v>
      </c>
      <c r="F497" s="97">
        <f t="shared" si="150"/>
        <v>6</v>
      </c>
    </row>
    <row r="498" spans="1:6" ht="38.25" x14ac:dyDescent="0.2">
      <c r="A498" s="21" t="s">
        <v>610</v>
      </c>
      <c r="B498" s="84" t="s">
        <v>216</v>
      </c>
      <c r="C498" s="101" t="s">
        <v>217</v>
      </c>
      <c r="D498" s="41">
        <v>0</v>
      </c>
      <c r="E498" s="41">
        <v>0</v>
      </c>
      <c r="F498" s="41">
        <v>6</v>
      </c>
    </row>
    <row r="499" spans="1:6" ht="41.25" customHeight="1" x14ac:dyDescent="0.2">
      <c r="A499" s="21" t="s">
        <v>737</v>
      </c>
      <c r="B499" s="84"/>
      <c r="C499" s="101" t="s">
        <v>736</v>
      </c>
      <c r="D499" s="41">
        <f>D500</f>
        <v>178</v>
      </c>
      <c r="E499" s="41">
        <f t="shared" ref="E499:F499" si="151">E500</f>
        <v>0</v>
      </c>
      <c r="F499" s="41">
        <f t="shared" si="151"/>
        <v>0</v>
      </c>
    </row>
    <row r="500" spans="1:6" ht="38.25" x14ac:dyDescent="0.2">
      <c r="A500" s="21" t="s">
        <v>737</v>
      </c>
      <c r="B500" s="84" t="s">
        <v>216</v>
      </c>
      <c r="C500" s="101" t="s">
        <v>217</v>
      </c>
      <c r="D500" s="41">
        <v>178</v>
      </c>
      <c r="E500" s="41">
        <v>0</v>
      </c>
      <c r="F500" s="41">
        <v>0</v>
      </c>
    </row>
    <row r="501" spans="1:6" x14ac:dyDescent="0.2">
      <c r="A501" s="21" t="s">
        <v>738</v>
      </c>
      <c r="B501" s="84"/>
      <c r="C501" s="101" t="s">
        <v>739</v>
      </c>
      <c r="D501" s="41">
        <f>D502</f>
        <v>600</v>
      </c>
      <c r="E501" s="41">
        <f t="shared" ref="E501:F501" si="152">E502</f>
        <v>0</v>
      </c>
      <c r="F501" s="41">
        <f t="shared" si="152"/>
        <v>0</v>
      </c>
    </row>
    <row r="502" spans="1:6" ht="38.25" x14ac:dyDescent="0.2">
      <c r="A502" s="21" t="s">
        <v>738</v>
      </c>
      <c r="B502" s="84" t="s">
        <v>216</v>
      </c>
      <c r="C502" s="101" t="s">
        <v>217</v>
      </c>
      <c r="D502" s="41">
        <v>600</v>
      </c>
      <c r="E502" s="41">
        <v>0</v>
      </c>
      <c r="F502" s="41">
        <v>0</v>
      </c>
    </row>
    <row r="503" spans="1:6" ht="27.75" customHeight="1" x14ac:dyDescent="0.2">
      <c r="A503" s="21" t="s">
        <v>740</v>
      </c>
      <c r="B503" s="84"/>
      <c r="C503" s="101" t="s">
        <v>741</v>
      </c>
      <c r="D503" s="41">
        <f>D504</f>
        <v>990</v>
      </c>
      <c r="E503" s="41">
        <f t="shared" ref="E503:F503" si="153">E504</f>
        <v>0</v>
      </c>
      <c r="F503" s="41">
        <f t="shared" si="153"/>
        <v>0</v>
      </c>
    </row>
    <row r="504" spans="1:6" ht="38.25" x14ac:dyDescent="0.2">
      <c r="A504" s="21" t="s">
        <v>740</v>
      </c>
      <c r="B504" s="84" t="s">
        <v>216</v>
      </c>
      <c r="C504" s="101" t="s">
        <v>217</v>
      </c>
      <c r="D504" s="41">
        <v>990</v>
      </c>
      <c r="E504" s="41">
        <v>0</v>
      </c>
      <c r="F504" s="41">
        <v>0</v>
      </c>
    </row>
    <row r="505" spans="1:6" ht="53.25" customHeight="1" x14ac:dyDescent="0.2">
      <c r="A505" s="51" t="s">
        <v>603</v>
      </c>
      <c r="B505" s="84"/>
      <c r="C505" s="101" t="s">
        <v>604</v>
      </c>
      <c r="D505" s="41">
        <f>D506+D508</f>
        <v>4459.3999999999996</v>
      </c>
      <c r="E505" s="41">
        <f t="shared" ref="E505:F505" si="154">E506+E508</f>
        <v>4637.8</v>
      </c>
      <c r="F505" s="41">
        <f t="shared" si="154"/>
        <v>4823.3</v>
      </c>
    </row>
    <row r="506" spans="1:6" ht="38.25" x14ac:dyDescent="0.2">
      <c r="A506" s="51" t="s">
        <v>369</v>
      </c>
      <c r="B506" s="84"/>
      <c r="C506" s="101" t="s">
        <v>366</v>
      </c>
      <c r="D506" s="41">
        <f>D507</f>
        <v>891.9</v>
      </c>
      <c r="E506" s="41">
        <f>E507</f>
        <v>927.6</v>
      </c>
      <c r="F506" s="41">
        <f>F507</f>
        <v>964.7</v>
      </c>
    </row>
    <row r="507" spans="1:6" ht="38.25" x14ac:dyDescent="0.2">
      <c r="A507" s="51" t="s">
        <v>369</v>
      </c>
      <c r="B507" s="84" t="s">
        <v>216</v>
      </c>
      <c r="C507" s="101" t="s">
        <v>217</v>
      </c>
      <c r="D507" s="179">
        <v>891.9</v>
      </c>
      <c r="E507" s="179">
        <v>927.6</v>
      </c>
      <c r="F507" s="179">
        <v>964.7</v>
      </c>
    </row>
    <row r="508" spans="1:6" ht="51" x14ac:dyDescent="0.2">
      <c r="A508" s="51" t="s">
        <v>370</v>
      </c>
      <c r="B508" s="84"/>
      <c r="C508" s="101" t="s">
        <v>364</v>
      </c>
      <c r="D508" s="41">
        <f>D509</f>
        <v>3567.5</v>
      </c>
      <c r="E508" s="41">
        <f>E509</f>
        <v>3710.2</v>
      </c>
      <c r="F508" s="41">
        <f>F509</f>
        <v>3858.6</v>
      </c>
    </row>
    <row r="509" spans="1:6" ht="38.25" x14ac:dyDescent="0.2">
      <c r="A509" s="51" t="s">
        <v>370</v>
      </c>
      <c r="B509" s="84" t="s">
        <v>216</v>
      </c>
      <c r="C509" s="101" t="s">
        <v>217</v>
      </c>
      <c r="D509" s="41">
        <v>3567.5</v>
      </c>
      <c r="E509" s="41">
        <v>3710.2</v>
      </c>
      <c r="F509" s="41">
        <v>3858.6</v>
      </c>
    </row>
    <row r="510" spans="1:6" ht="25.5" x14ac:dyDescent="0.2">
      <c r="A510" s="85">
        <v>9900000000</v>
      </c>
      <c r="B510" s="73"/>
      <c r="C510" s="145" t="s">
        <v>147</v>
      </c>
      <c r="D510" s="99">
        <f>D511+D514+D526+D537+D549+D556</f>
        <v>108935.2</v>
      </c>
      <c r="E510" s="99">
        <f>E511+E514+E526+E537+E549+E556</f>
        <v>108368.8</v>
      </c>
      <c r="F510" s="99">
        <f>F511+F514+F526+F537+F549+F556</f>
        <v>106909.2</v>
      </c>
    </row>
    <row r="511" spans="1:6" x14ac:dyDescent="0.2">
      <c r="A511" s="80">
        <v>9920000000</v>
      </c>
      <c r="B511" s="73"/>
      <c r="C511" s="154" t="s">
        <v>5</v>
      </c>
      <c r="D511" s="102">
        <f t="shared" ref="D511:F511" si="155">D512</f>
        <v>500</v>
      </c>
      <c r="E511" s="102">
        <f t="shared" si="155"/>
        <v>500</v>
      </c>
      <c r="F511" s="102">
        <f t="shared" si="155"/>
        <v>500</v>
      </c>
    </row>
    <row r="512" spans="1:6" ht="16.5" customHeight="1" x14ac:dyDescent="0.2">
      <c r="A512" s="80">
        <v>9920026100</v>
      </c>
      <c r="B512" s="21"/>
      <c r="C512" s="103" t="s">
        <v>11</v>
      </c>
      <c r="D512" s="39">
        <f>SUM(D513:D513)</f>
        <v>500</v>
      </c>
      <c r="E512" s="39">
        <f>SUM(E513:E513)</f>
        <v>500</v>
      </c>
      <c r="F512" s="39">
        <f>SUM(F513:F513)</f>
        <v>500</v>
      </c>
    </row>
    <row r="513" spans="1:9" x14ac:dyDescent="0.2">
      <c r="A513" s="80">
        <v>9920026100</v>
      </c>
      <c r="B513" s="16" t="s">
        <v>86</v>
      </c>
      <c r="C513" s="101" t="s">
        <v>87</v>
      </c>
      <c r="D513" s="39">
        <v>500</v>
      </c>
      <c r="E513" s="39">
        <v>500</v>
      </c>
      <c r="F513" s="39">
        <v>500</v>
      </c>
    </row>
    <row r="514" spans="1:9" ht="25.5" x14ac:dyDescent="0.2">
      <c r="A514" s="80">
        <v>9930000000</v>
      </c>
      <c r="B514" s="16"/>
      <c r="C514" s="22" t="s">
        <v>42</v>
      </c>
      <c r="D514" s="39">
        <f>D515+D518+D521+D523</f>
        <v>1866.3000000000002</v>
      </c>
      <c r="E514" s="39">
        <f t="shared" ref="E514:F514" si="156">E515+E518+E521+E523</f>
        <v>1938.1000000000001</v>
      </c>
      <c r="F514" s="39">
        <f t="shared" si="156"/>
        <v>1943.5</v>
      </c>
    </row>
    <row r="515" spans="1:9" ht="63.75" x14ac:dyDescent="0.2">
      <c r="A515" s="80">
        <v>9930010510</v>
      </c>
      <c r="B515" s="16"/>
      <c r="C515" s="103" t="s">
        <v>16</v>
      </c>
      <c r="D515" s="39">
        <f>D516+D517</f>
        <v>422.6</v>
      </c>
      <c r="E515" s="39">
        <f>E516+E517</f>
        <v>426.1</v>
      </c>
      <c r="F515" s="39">
        <f>F516+F517</f>
        <v>429.7</v>
      </c>
    </row>
    <row r="516" spans="1:9" ht="25.5" x14ac:dyDescent="0.2">
      <c r="A516" s="80">
        <v>9930010510</v>
      </c>
      <c r="B516" s="16" t="s">
        <v>64</v>
      </c>
      <c r="C516" s="106" t="s">
        <v>65</v>
      </c>
      <c r="D516" s="39">
        <v>397.3</v>
      </c>
      <c r="E516" s="39">
        <v>397.3</v>
      </c>
      <c r="F516" s="39">
        <v>397.3</v>
      </c>
    </row>
    <row r="517" spans="1:9" ht="38.25" x14ac:dyDescent="0.2">
      <c r="A517" s="80">
        <v>9930010510</v>
      </c>
      <c r="B517" s="84" t="s">
        <v>216</v>
      </c>
      <c r="C517" s="101" t="s">
        <v>217</v>
      </c>
      <c r="D517" s="39">
        <v>25.3</v>
      </c>
      <c r="E517" s="39">
        <v>28.8</v>
      </c>
      <c r="F517" s="39">
        <v>32.4</v>
      </c>
    </row>
    <row r="518" spans="1:9" ht="38.25" x14ac:dyDescent="0.2">
      <c r="A518" s="80">
        <v>9930010540</v>
      </c>
      <c r="B518" s="16"/>
      <c r="C518" s="103" t="s">
        <v>17</v>
      </c>
      <c r="D518" s="39">
        <f>D519+D520</f>
        <v>239.6</v>
      </c>
      <c r="E518" s="39">
        <f>E519+E520</f>
        <v>241.6</v>
      </c>
      <c r="F518" s="39">
        <f>F519+F520</f>
        <v>243.7</v>
      </c>
    </row>
    <row r="519" spans="1:9" ht="25.5" x14ac:dyDescent="0.2">
      <c r="A519" s="80">
        <v>9930010540</v>
      </c>
      <c r="B519" s="16" t="s">
        <v>64</v>
      </c>
      <c r="C519" s="106" t="s">
        <v>65</v>
      </c>
      <c r="D519" s="39">
        <v>217.7</v>
      </c>
      <c r="E519" s="39">
        <v>217.7</v>
      </c>
      <c r="F519" s="39">
        <v>217.7</v>
      </c>
    </row>
    <row r="520" spans="1:9" ht="38.25" x14ac:dyDescent="0.2">
      <c r="A520" s="80">
        <v>9930010540</v>
      </c>
      <c r="B520" s="84" t="s">
        <v>216</v>
      </c>
      <c r="C520" s="101" t="s">
        <v>217</v>
      </c>
      <c r="D520" s="39">
        <v>21.9</v>
      </c>
      <c r="E520" s="39">
        <v>23.9</v>
      </c>
      <c r="F520" s="39">
        <v>26</v>
      </c>
    </row>
    <row r="521" spans="1:9" ht="63.75" x14ac:dyDescent="0.2">
      <c r="A521" s="80">
        <v>9930051200</v>
      </c>
      <c r="B521" s="72"/>
      <c r="C521" s="54" t="s">
        <v>290</v>
      </c>
      <c r="D521" s="116">
        <f t="shared" ref="D521:F521" si="157">D522</f>
        <v>2.1</v>
      </c>
      <c r="E521" s="116">
        <f t="shared" si="157"/>
        <v>2.2999999999999998</v>
      </c>
      <c r="F521" s="116">
        <f t="shared" si="157"/>
        <v>2</v>
      </c>
    </row>
    <row r="522" spans="1:9" ht="38.25" x14ac:dyDescent="0.2">
      <c r="A522" s="80">
        <v>9930051200</v>
      </c>
      <c r="B522" s="84" t="s">
        <v>216</v>
      </c>
      <c r="C522" s="101" t="s">
        <v>217</v>
      </c>
      <c r="D522" s="116">
        <v>2.1</v>
      </c>
      <c r="E522" s="116">
        <v>2.2999999999999998</v>
      </c>
      <c r="F522" s="116">
        <v>2</v>
      </c>
    </row>
    <row r="523" spans="1:9" ht="38.25" customHeight="1" x14ac:dyDescent="0.2">
      <c r="A523" s="80">
        <v>9930059302</v>
      </c>
      <c r="B523" s="16"/>
      <c r="C523" s="146" t="s">
        <v>380</v>
      </c>
      <c r="D523" s="39">
        <f t="shared" ref="D523:E523" si="158">SUM(D524:D525)</f>
        <v>1202</v>
      </c>
      <c r="E523" s="39">
        <f t="shared" si="158"/>
        <v>1268.1000000000001</v>
      </c>
      <c r="F523" s="39">
        <f t="shared" ref="F523" si="159">SUM(F524:F525)</f>
        <v>1268.1000000000001</v>
      </c>
    </row>
    <row r="524" spans="1:9" ht="25.5" x14ac:dyDescent="0.2">
      <c r="A524" s="80">
        <v>9930059302</v>
      </c>
      <c r="B524" s="16" t="s">
        <v>64</v>
      </c>
      <c r="C524" s="55" t="s">
        <v>65</v>
      </c>
      <c r="D524" s="39">
        <v>1136.9000000000001</v>
      </c>
      <c r="E524" s="39">
        <v>1136.9000000000001</v>
      </c>
      <c r="F524" s="39">
        <v>1136.9000000000001</v>
      </c>
      <c r="I524" s="107"/>
    </row>
    <row r="525" spans="1:9" ht="38.25" x14ac:dyDescent="0.2">
      <c r="A525" s="80">
        <v>9930059302</v>
      </c>
      <c r="B525" s="84" t="s">
        <v>216</v>
      </c>
      <c r="C525" s="101" t="s">
        <v>217</v>
      </c>
      <c r="D525" s="39">
        <v>65.099999999999994</v>
      </c>
      <c r="E525" s="39">
        <v>131.19999999999999</v>
      </c>
      <c r="F525" s="39">
        <v>131.19999999999999</v>
      </c>
    </row>
    <row r="526" spans="1:9" ht="25.5" x14ac:dyDescent="0.2">
      <c r="A526" s="16" t="s">
        <v>26</v>
      </c>
      <c r="B526" s="16"/>
      <c r="C526" s="103" t="s">
        <v>40</v>
      </c>
      <c r="D526" s="39">
        <f>D527+D529+D533+D535</f>
        <v>2095</v>
      </c>
      <c r="E526" s="39">
        <f t="shared" ref="E526:F526" si="160">E527+E529+E533+E535</f>
        <v>1295</v>
      </c>
      <c r="F526" s="39">
        <f t="shared" si="160"/>
        <v>1270</v>
      </c>
    </row>
    <row r="527" spans="1:9" ht="38.25" x14ac:dyDescent="0.2">
      <c r="A527" s="84" t="s">
        <v>682</v>
      </c>
      <c r="B527" s="16"/>
      <c r="C527" s="54" t="s">
        <v>680</v>
      </c>
      <c r="D527" s="41">
        <f>SUM(D528:D528)</f>
        <v>510</v>
      </c>
      <c r="E527" s="41">
        <f>SUM(E528:E528)</f>
        <v>0</v>
      </c>
      <c r="F527" s="41">
        <f>SUM(F528:F528)</f>
        <v>0</v>
      </c>
    </row>
    <row r="528" spans="1:9" ht="38.25" x14ac:dyDescent="0.2">
      <c r="A528" s="84" t="s">
        <v>682</v>
      </c>
      <c r="B528" s="84" t="s">
        <v>216</v>
      </c>
      <c r="C528" s="101" t="s">
        <v>217</v>
      </c>
      <c r="D528" s="39">
        <f>45+70+150+195+50</f>
        <v>510</v>
      </c>
      <c r="E528" s="39">
        <v>0</v>
      </c>
      <c r="F528" s="39">
        <v>0</v>
      </c>
    </row>
    <row r="529" spans="1:6" ht="25.5" x14ac:dyDescent="0.2">
      <c r="A529" s="83" t="s">
        <v>611</v>
      </c>
      <c r="B529" s="16"/>
      <c r="C529" s="22" t="s">
        <v>41</v>
      </c>
      <c r="D529" s="39">
        <f>SUM(D530:D532)</f>
        <v>1270</v>
      </c>
      <c r="E529" s="39">
        <f>SUM(E530:E532)</f>
        <v>1270</v>
      </c>
      <c r="F529" s="39">
        <f>SUM(F530:F532)</f>
        <v>1270</v>
      </c>
    </row>
    <row r="530" spans="1:6" ht="38.25" x14ac:dyDescent="0.2">
      <c r="A530" s="83" t="s">
        <v>611</v>
      </c>
      <c r="B530" s="84" t="s">
        <v>216</v>
      </c>
      <c r="C530" s="101" t="s">
        <v>217</v>
      </c>
      <c r="D530" s="39">
        <v>242</v>
      </c>
      <c r="E530" s="39">
        <v>242</v>
      </c>
      <c r="F530" s="39">
        <v>242</v>
      </c>
    </row>
    <row r="531" spans="1:6" x14ac:dyDescent="0.2">
      <c r="A531" s="83" t="s">
        <v>611</v>
      </c>
      <c r="B531" s="16" t="s">
        <v>83</v>
      </c>
      <c r="C531" s="101" t="s">
        <v>84</v>
      </c>
      <c r="D531" s="39">
        <v>426</v>
      </c>
      <c r="E531" s="39">
        <v>426</v>
      </c>
      <c r="F531" s="39">
        <v>426</v>
      </c>
    </row>
    <row r="532" spans="1:6" x14ac:dyDescent="0.2">
      <c r="A532" s="83" t="s">
        <v>611</v>
      </c>
      <c r="B532" s="83" t="s">
        <v>133</v>
      </c>
      <c r="C532" s="101" t="s">
        <v>134</v>
      </c>
      <c r="D532" s="39">
        <v>602</v>
      </c>
      <c r="E532" s="39">
        <v>602</v>
      </c>
      <c r="F532" s="39">
        <v>602</v>
      </c>
    </row>
    <row r="533" spans="1:6" ht="25.5" x14ac:dyDescent="0.2">
      <c r="A533" s="215">
        <v>9940026500</v>
      </c>
      <c r="B533" s="148"/>
      <c r="C533" s="223" t="s">
        <v>745</v>
      </c>
      <c r="D533" s="39">
        <f>D534</f>
        <v>25</v>
      </c>
      <c r="E533" s="39">
        <f t="shared" ref="E533:F533" si="161">E534</f>
        <v>25</v>
      </c>
      <c r="F533" s="39">
        <f t="shared" si="161"/>
        <v>0</v>
      </c>
    </row>
    <row r="534" spans="1:6" x14ac:dyDescent="0.2">
      <c r="A534" s="215">
        <v>9940026500</v>
      </c>
      <c r="B534" s="84" t="s">
        <v>746</v>
      </c>
      <c r="C534" s="148" t="s">
        <v>747</v>
      </c>
      <c r="D534" s="39">
        <f>20.8+4.2</f>
        <v>25</v>
      </c>
      <c r="E534" s="39">
        <f>20.8+4.2</f>
        <v>25</v>
      </c>
      <c r="F534" s="39">
        <v>0</v>
      </c>
    </row>
    <row r="535" spans="1:6" ht="38.25" x14ac:dyDescent="0.2">
      <c r="A535" s="84" t="s">
        <v>681</v>
      </c>
      <c r="B535" s="16"/>
      <c r="C535" s="54" t="s">
        <v>680</v>
      </c>
      <c r="D535" s="41">
        <f>SUM(D536:D536)</f>
        <v>290</v>
      </c>
      <c r="E535" s="41">
        <f>SUM(E536:E536)</f>
        <v>0</v>
      </c>
      <c r="F535" s="41">
        <f>SUM(F536:F536)</f>
        <v>0</v>
      </c>
    </row>
    <row r="536" spans="1:6" ht="38.25" x14ac:dyDescent="0.2">
      <c r="A536" s="84" t="s">
        <v>681</v>
      </c>
      <c r="B536" s="84" t="s">
        <v>216</v>
      </c>
      <c r="C536" s="101" t="s">
        <v>217</v>
      </c>
      <c r="D536" s="39">
        <f>50+240</f>
        <v>290</v>
      </c>
      <c r="E536" s="39">
        <v>0</v>
      </c>
      <c r="F536" s="39">
        <v>0</v>
      </c>
    </row>
    <row r="537" spans="1:6" x14ac:dyDescent="0.2">
      <c r="A537" s="83" t="s">
        <v>198</v>
      </c>
      <c r="B537" s="83"/>
      <c r="C537" s="101" t="s">
        <v>294</v>
      </c>
      <c r="D537" s="39">
        <f>D538+D542+D545</f>
        <v>39626</v>
      </c>
      <c r="E537" s="39">
        <f>E538+E542+E545</f>
        <v>39787.799999999996</v>
      </c>
      <c r="F537" s="39">
        <f>F538+F542+F545</f>
        <v>38347.799999999996</v>
      </c>
    </row>
    <row r="538" spans="1:6" ht="51" customHeight="1" x14ac:dyDescent="0.2">
      <c r="A538" s="21" t="s">
        <v>612</v>
      </c>
      <c r="B538" s="47"/>
      <c r="C538" s="54" t="s">
        <v>616</v>
      </c>
      <c r="D538" s="41">
        <f>SUM(D539:D541)</f>
        <v>5486.5</v>
      </c>
      <c r="E538" s="41">
        <f t="shared" ref="E538:F538" si="162">SUM(E539:E541)</f>
        <v>5486.5</v>
      </c>
      <c r="F538" s="41">
        <f t="shared" si="162"/>
        <v>5486.5</v>
      </c>
    </row>
    <row r="539" spans="1:6" ht="25.5" x14ac:dyDescent="0.2">
      <c r="A539" s="21" t="s">
        <v>612</v>
      </c>
      <c r="B539" s="16" t="s">
        <v>66</v>
      </c>
      <c r="C539" s="106" t="s">
        <v>132</v>
      </c>
      <c r="D539" s="41">
        <v>4638.3999999999996</v>
      </c>
      <c r="E539" s="41">
        <v>4638.3999999999996</v>
      </c>
      <c r="F539" s="41">
        <v>4638.3999999999996</v>
      </c>
    </row>
    <row r="540" spans="1:6" ht="38.25" x14ac:dyDescent="0.2">
      <c r="A540" s="21" t="s">
        <v>612</v>
      </c>
      <c r="B540" s="84" t="s">
        <v>216</v>
      </c>
      <c r="C540" s="101" t="s">
        <v>217</v>
      </c>
      <c r="D540" s="41">
        <v>843.1</v>
      </c>
      <c r="E540" s="41">
        <v>843.1</v>
      </c>
      <c r="F540" s="41">
        <v>843.1</v>
      </c>
    </row>
    <row r="541" spans="1:6" x14ac:dyDescent="0.2">
      <c r="A541" s="21" t="s">
        <v>612</v>
      </c>
      <c r="B541" s="83" t="s">
        <v>133</v>
      </c>
      <c r="C541" s="101" t="s">
        <v>134</v>
      </c>
      <c r="D541" s="41">
        <v>5</v>
      </c>
      <c r="E541" s="41">
        <v>5</v>
      </c>
      <c r="F541" s="41">
        <v>5</v>
      </c>
    </row>
    <row r="542" spans="1:6" ht="38.25" x14ac:dyDescent="0.2">
      <c r="A542" s="21" t="s">
        <v>613</v>
      </c>
      <c r="B542" s="47"/>
      <c r="C542" s="54" t="s">
        <v>293</v>
      </c>
      <c r="D542" s="41">
        <f>SUM(D543:D544)</f>
        <v>9040.9</v>
      </c>
      <c r="E542" s="41">
        <f>SUM(E543:E544)</f>
        <v>9040.9</v>
      </c>
      <c r="F542" s="41">
        <f>SUM(F543:F544)</f>
        <v>9040.9</v>
      </c>
    </row>
    <row r="543" spans="1:6" ht="25.5" x14ac:dyDescent="0.2">
      <c r="A543" s="21" t="s">
        <v>613</v>
      </c>
      <c r="B543" s="16" t="s">
        <v>66</v>
      </c>
      <c r="C543" s="106" t="s">
        <v>132</v>
      </c>
      <c r="D543" s="41">
        <v>8277.7999999999993</v>
      </c>
      <c r="E543" s="41">
        <v>8277.7999999999993</v>
      </c>
      <c r="F543" s="41">
        <v>8277.7999999999993</v>
      </c>
    </row>
    <row r="544" spans="1:6" ht="38.25" x14ac:dyDescent="0.2">
      <c r="A544" s="21" t="s">
        <v>613</v>
      </c>
      <c r="B544" s="84" t="s">
        <v>216</v>
      </c>
      <c r="C544" s="101" t="s">
        <v>217</v>
      </c>
      <c r="D544" s="41">
        <v>763.1</v>
      </c>
      <c r="E544" s="41">
        <v>763.1</v>
      </c>
      <c r="F544" s="41">
        <v>763.1</v>
      </c>
    </row>
    <row r="545" spans="1:6" ht="56.25" customHeight="1" x14ac:dyDescent="0.2">
      <c r="A545" s="21" t="s">
        <v>615</v>
      </c>
      <c r="B545" s="47"/>
      <c r="C545" s="54" t="s">
        <v>614</v>
      </c>
      <c r="D545" s="41">
        <f>SUM(D546:D548)</f>
        <v>25098.6</v>
      </c>
      <c r="E545" s="41">
        <f>SUM(E546:E548)</f>
        <v>25260.399999999998</v>
      </c>
      <c r="F545" s="41">
        <f>SUM(F546:F548)</f>
        <v>23820.399999999998</v>
      </c>
    </row>
    <row r="546" spans="1:6" ht="25.5" x14ac:dyDescent="0.2">
      <c r="A546" s="21" t="s">
        <v>615</v>
      </c>
      <c r="B546" s="16" t="s">
        <v>66</v>
      </c>
      <c r="C546" s="106" t="s">
        <v>132</v>
      </c>
      <c r="D546" s="41">
        <v>9754.4</v>
      </c>
      <c r="E546" s="41">
        <v>9754.4</v>
      </c>
      <c r="F546" s="41">
        <v>9754.4</v>
      </c>
    </row>
    <row r="547" spans="1:6" ht="38.25" x14ac:dyDescent="0.2">
      <c r="A547" s="21" t="s">
        <v>615</v>
      </c>
      <c r="B547" s="84" t="s">
        <v>216</v>
      </c>
      <c r="C547" s="101" t="s">
        <v>217</v>
      </c>
      <c r="D547" s="41">
        <v>15223.4</v>
      </c>
      <c r="E547" s="41">
        <v>15385.2</v>
      </c>
      <c r="F547" s="41">
        <v>13945.2</v>
      </c>
    </row>
    <row r="548" spans="1:6" x14ac:dyDescent="0.2">
      <c r="A548" s="21" t="s">
        <v>615</v>
      </c>
      <c r="B548" s="84" t="s">
        <v>133</v>
      </c>
      <c r="C548" s="101" t="s">
        <v>134</v>
      </c>
      <c r="D548" s="116">
        <v>120.8</v>
      </c>
      <c r="E548" s="116">
        <v>120.8</v>
      </c>
      <c r="F548" s="116">
        <v>120.8</v>
      </c>
    </row>
    <row r="549" spans="1:6" ht="38.25" x14ac:dyDescent="0.2">
      <c r="A549" s="114">
        <v>9980000000</v>
      </c>
      <c r="B549" s="115"/>
      <c r="C549" s="101" t="s">
        <v>31</v>
      </c>
      <c r="D549" s="116">
        <f>D550+D552</f>
        <v>59347.200000000004</v>
      </c>
      <c r="E549" s="116">
        <f t="shared" ref="E549:F549" si="163">E550+E552</f>
        <v>59347.200000000004</v>
      </c>
      <c r="F549" s="116">
        <f t="shared" si="163"/>
        <v>59347.200000000004</v>
      </c>
    </row>
    <row r="550" spans="1:6" x14ac:dyDescent="0.2">
      <c r="A550" s="80">
        <v>9980022100</v>
      </c>
      <c r="B550" s="16"/>
      <c r="C550" s="22" t="s">
        <v>116</v>
      </c>
      <c r="D550" s="39">
        <f>D551</f>
        <v>1598.4</v>
      </c>
      <c r="E550" s="39">
        <f t="shared" ref="E550:F550" si="164">E551</f>
        <v>1598.4</v>
      </c>
      <c r="F550" s="39">
        <f t="shared" si="164"/>
        <v>1598.4</v>
      </c>
    </row>
    <row r="551" spans="1:6" ht="25.5" x14ac:dyDescent="0.2">
      <c r="A551" s="80">
        <v>9980022100</v>
      </c>
      <c r="B551" s="16" t="s">
        <v>64</v>
      </c>
      <c r="C551" s="129" t="s">
        <v>80</v>
      </c>
      <c r="D551" s="39">
        <f>1717-118.6</f>
        <v>1598.4</v>
      </c>
      <c r="E551" s="39">
        <f t="shared" ref="E551:F551" si="165">1717-118.6</f>
        <v>1598.4</v>
      </c>
      <c r="F551" s="39">
        <f t="shared" si="165"/>
        <v>1598.4</v>
      </c>
    </row>
    <row r="552" spans="1:6" x14ac:dyDescent="0.2">
      <c r="A552" s="188">
        <v>9980022200</v>
      </c>
      <c r="B552" s="21"/>
      <c r="C552" s="22" t="s">
        <v>117</v>
      </c>
      <c r="D552" s="39">
        <f>SUM(D553:D555)</f>
        <v>57748.800000000003</v>
      </c>
      <c r="E552" s="39">
        <f t="shared" ref="E552:F552" si="166">SUM(E553:E555)</f>
        <v>57748.800000000003</v>
      </c>
      <c r="F552" s="39">
        <f t="shared" si="166"/>
        <v>57748.800000000003</v>
      </c>
    </row>
    <row r="553" spans="1:6" ht="25.5" x14ac:dyDescent="0.2">
      <c r="A553" s="188">
        <v>9980022200</v>
      </c>
      <c r="B553" s="16" t="s">
        <v>64</v>
      </c>
      <c r="C553" s="55" t="s">
        <v>65</v>
      </c>
      <c r="D553" s="39">
        <f>9404.1+44902</f>
        <v>54306.1</v>
      </c>
      <c r="E553" s="39">
        <f t="shared" ref="E553:F553" si="167">9404.1+44902</f>
        <v>54306.1</v>
      </c>
      <c r="F553" s="39">
        <f t="shared" si="167"/>
        <v>54306.1</v>
      </c>
    </row>
    <row r="554" spans="1:6" ht="38.25" x14ac:dyDescent="0.2">
      <c r="A554" s="193">
        <v>9980022200</v>
      </c>
      <c r="B554" s="84" t="s">
        <v>216</v>
      </c>
      <c r="C554" s="101" t="s">
        <v>217</v>
      </c>
      <c r="D554" s="39">
        <f>468.9+2929.4</f>
        <v>3398.3</v>
      </c>
      <c r="E554" s="39">
        <f t="shared" ref="E554:F554" si="168">468.9+2929.4</f>
        <v>3398.3</v>
      </c>
      <c r="F554" s="39">
        <f t="shared" si="168"/>
        <v>3398.3</v>
      </c>
    </row>
    <row r="555" spans="1:6" x14ac:dyDescent="0.2">
      <c r="A555" s="193">
        <v>9980022200</v>
      </c>
      <c r="B555" s="84" t="s">
        <v>133</v>
      </c>
      <c r="C555" s="101" t="s">
        <v>134</v>
      </c>
      <c r="D555" s="41">
        <v>44.4</v>
      </c>
      <c r="E555" s="41">
        <v>44.4</v>
      </c>
      <c r="F555" s="41">
        <v>44.4</v>
      </c>
    </row>
    <row r="556" spans="1:6" s="32" customFormat="1" ht="38.25" x14ac:dyDescent="0.2">
      <c r="A556" s="80">
        <v>9990000000</v>
      </c>
      <c r="B556" s="16"/>
      <c r="C556" s="54" t="s">
        <v>30</v>
      </c>
      <c r="D556" s="41">
        <f>D557+D559+D562</f>
        <v>5500.7000000000007</v>
      </c>
      <c r="E556" s="41">
        <f>E557+E559+E562</f>
        <v>5500.7000000000007</v>
      </c>
      <c r="F556" s="41">
        <f>F557+F559+F562</f>
        <v>5500.7000000000007</v>
      </c>
    </row>
    <row r="557" spans="1:6" s="32" customFormat="1" ht="14.25" x14ac:dyDescent="0.2">
      <c r="A557" s="80">
        <v>9990022400</v>
      </c>
      <c r="B557" s="16"/>
      <c r="C557" s="101" t="s">
        <v>141</v>
      </c>
      <c r="D557" s="41">
        <f t="shared" ref="D557:F557" si="169">D558</f>
        <v>1365.9</v>
      </c>
      <c r="E557" s="41">
        <f t="shared" si="169"/>
        <v>1365.9</v>
      </c>
      <c r="F557" s="41">
        <f t="shared" si="169"/>
        <v>1365.9</v>
      </c>
    </row>
    <row r="558" spans="1:6" s="32" customFormat="1" ht="25.5" x14ac:dyDescent="0.2">
      <c r="A558" s="80">
        <v>9990022400</v>
      </c>
      <c r="B558" s="16" t="s">
        <v>64</v>
      </c>
      <c r="C558" s="55" t="s">
        <v>65</v>
      </c>
      <c r="D558" s="39">
        <v>1365.9</v>
      </c>
      <c r="E558" s="39">
        <v>1365.9</v>
      </c>
      <c r="F558" s="39">
        <v>1365.9</v>
      </c>
    </row>
    <row r="559" spans="1:6" s="32" customFormat="1" ht="25.5" x14ac:dyDescent="0.2">
      <c r="A559" s="80">
        <v>9990022500</v>
      </c>
      <c r="B559" s="21"/>
      <c r="C559" s="103" t="s">
        <v>703</v>
      </c>
      <c r="D559" s="41">
        <f>SUM(D560:D561)</f>
        <v>2462.9</v>
      </c>
      <c r="E559" s="41">
        <f t="shared" ref="E559:F559" si="170">SUM(E560:E561)</f>
        <v>2462.9</v>
      </c>
      <c r="F559" s="41">
        <f t="shared" si="170"/>
        <v>2462.9</v>
      </c>
    </row>
    <row r="560" spans="1:6" s="32" customFormat="1" ht="25.5" x14ac:dyDescent="0.2">
      <c r="A560" s="80">
        <v>9990022500</v>
      </c>
      <c r="B560" s="16" t="s">
        <v>64</v>
      </c>
      <c r="C560" s="55" t="s">
        <v>65</v>
      </c>
      <c r="D560" s="39">
        <v>2356.8000000000002</v>
      </c>
      <c r="E560" s="39">
        <v>2356.8000000000002</v>
      </c>
      <c r="F560" s="39">
        <v>2356.8000000000002</v>
      </c>
    </row>
    <row r="561" spans="1:6" s="32" customFormat="1" ht="38.25" x14ac:dyDescent="0.2">
      <c r="A561" s="80">
        <v>9990022500</v>
      </c>
      <c r="B561" s="84" t="s">
        <v>216</v>
      </c>
      <c r="C561" s="101" t="s">
        <v>217</v>
      </c>
      <c r="D561" s="39">
        <v>106.1</v>
      </c>
      <c r="E561" s="39">
        <v>106.1</v>
      </c>
      <c r="F561" s="39">
        <v>106.1</v>
      </c>
    </row>
    <row r="562" spans="1:6" s="32" customFormat="1" ht="25.5" x14ac:dyDescent="0.2">
      <c r="A562" s="80">
        <v>9990022300</v>
      </c>
      <c r="B562" s="21"/>
      <c r="C562" s="144" t="s">
        <v>204</v>
      </c>
      <c r="D562" s="41">
        <f>D563+D564</f>
        <v>1671.9</v>
      </c>
      <c r="E562" s="41">
        <f>E563+E564</f>
        <v>1671.9</v>
      </c>
      <c r="F562" s="41">
        <f>F563+F564</f>
        <v>1671.9</v>
      </c>
    </row>
    <row r="563" spans="1:6" s="32" customFormat="1" ht="25.5" x14ac:dyDescent="0.2">
      <c r="A563" s="80">
        <v>9990022300</v>
      </c>
      <c r="B563" s="16" t="s">
        <v>64</v>
      </c>
      <c r="C563" s="144" t="s">
        <v>80</v>
      </c>
      <c r="D563" s="39">
        <v>1668.4</v>
      </c>
      <c r="E563" s="39">
        <v>1668.4</v>
      </c>
      <c r="F563" s="39">
        <v>1668.4</v>
      </c>
    </row>
    <row r="564" spans="1:6" s="32" customFormat="1" ht="38.25" x14ac:dyDescent="0.2">
      <c r="A564" s="80">
        <v>9990022300</v>
      </c>
      <c r="B564" s="84" t="s">
        <v>216</v>
      </c>
      <c r="C564" s="101" t="s">
        <v>217</v>
      </c>
      <c r="D564" s="39">
        <v>3.5</v>
      </c>
      <c r="E564" s="39">
        <v>3.5</v>
      </c>
      <c r="F564" s="39">
        <v>3.5</v>
      </c>
    </row>
  </sheetData>
  <mergeCells count="7">
    <mergeCell ref="A7:F7"/>
    <mergeCell ref="B10:B12"/>
    <mergeCell ref="A10:A12"/>
    <mergeCell ref="C10:C12"/>
    <mergeCell ref="D10:F10"/>
    <mergeCell ref="D11:D12"/>
    <mergeCell ref="E11:F11"/>
  </mergeCells>
  <phoneticPr fontId="2" type="noConversion"/>
  <pageMargins left="0.75" right="0.75" top="0.81" bottom="0.71" header="0.5" footer="0.5"/>
  <pageSetup paperSize="9"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opLeftCell="A10" workbookViewId="0">
      <selection activeCell="R14" sqref="R14"/>
    </sheetView>
  </sheetViews>
  <sheetFormatPr defaultColWidth="9.140625" defaultRowHeight="12.75" x14ac:dyDescent="0.2"/>
  <cols>
    <col min="1" max="1" width="14.5703125" style="93" customWidth="1"/>
    <col min="2" max="2" width="2.7109375" style="93" customWidth="1"/>
    <col min="3" max="3" width="9" style="93" customWidth="1"/>
    <col min="4" max="4" width="9.85546875" style="93" customWidth="1"/>
    <col min="5" max="5" width="4" style="93" customWidth="1"/>
    <col min="6" max="6" width="13.42578125" style="93" customWidth="1"/>
    <col min="7" max="7" width="5" style="93" customWidth="1"/>
    <col min="8" max="8" width="10.85546875" style="93" customWidth="1"/>
    <col min="9" max="9" width="6.5703125" style="93" customWidth="1"/>
    <col min="10" max="10" width="6.7109375" style="93" customWidth="1"/>
    <col min="11" max="11" width="6.5703125" style="93" customWidth="1"/>
    <col min="12" max="16384" width="9.140625" style="93"/>
  </cols>
  <sheetData>
    <row r="1" spans="1:11" x14ac:dyDescent="0.2">
      <c r="B1" s="162" t="s">
        <v>646</v>
      </c>
      <c r="C1" s="163"/>
      <c r="D1" s="163"/>
      <c r="E1" s="163"/>
      <c r="F1" s="163"/>
      <c r="G1" s="163"/>
      <c r="H1" s="163"/>
      <c r="I1" s="163"/>
    </row>
    <row r="2" spans="1:11" x14ac:dyDescent="0.2">
      <c r="B2" s="162" t="s">
        <v>392</v>
      </c>
      <c r="C2" s="162"/>
      <c r="D2" s="162"/>
      <c r="E2" s="162"/>
      <c r="F2" s="162"/>
      <c r="G2" s="162"/>
      <c r="H2" s="162"/>
      <c r="I2" s="162"/>
    </row>
    <row r="3" spans="1:11" x14ac:dyDescent="0.2">
      <c r="B3" s="162" t="s">
        <v>815</v>
      </c>
      <c r="C3" s="162"/>
      <c r="D3" s="162"/>
      <c r="E3" s="162"/>
      <c r="F3" s="162"/>
      <c r="G3" s="162"/>
      <c r="H3" s="162"/>
      <c r="I3" s="162"/>
    </row>
    <row r="4" spans="1:11" x14ac:dyDescent="0.2">
      <c r="B4" s="162" t="s">
        <v>393</v>
      </c>
      <c r="C4" s="162"/>
      <c r="D4" s="163"/>
      <c r="E4" s="163"/>
      <c r="F4" s="163"/>
      <c r="G4" s="163"/>
      <c r="H4" s="163"/>
      <c r="I4" s="163"/>
    </row>
    <row r="5" spans="1:11" x14ac:dyDescent="0.2">
      <c r="B5" s="162" t="s">
        <v>708</v>
      </c>
      <c r="C5" s="161"/>
      <c r="D5" s="161"/>
      <c r="E5" s="161"/>
      <c r="F5" s="161"/>
      <c r="G5" s="161"/>
      <c r="H5" s="161"/>
      <c r="I5" s="161"/>
      <c r="J5" s="161"/>
      <c r="K5" s="161"/>
    </row>
    <row r="6" spans="1:11" x14ac:dyDescent="0.2">
      <c r="D6" s="7"/>
    </row>
    <row r="7" spans="1:11" ht="48.75" customHeight="1" x14ac:dyDescent="0.2">
      <c r="A7" s="256" t="s">
        <v>808</v>
      </c>
      <c r="B7" s="256"/>
      <c r="C7" s="256"/>
      <c r="D7" s="256"/>
      <c r="E7" s="258"/>
      <c r="F7" s="258"/>
      <c r="G7" s="258"/>
      <c r="H7" s="258"/>
      <c r="I7" s="258"/>
      <c r="J7" s="258"/>
      <c r="K7" s="258"/>
    </row>
    <row r="8" spans="1:11" ht="18" x14ac:dyDescent="0.25">
      <c r="A8" s="164"/>
      <c r="B8" s="160"/>
      <c r="C8" s="160"/>
      <c r="D8" s="160"/>
    </row>
    <row r="9" spans="1:11" ht="18" x14ac:dyDescent="0.25">
      <c r="C9" s="165"/>
    </row>
    <row r="10" spans="1:11" ht="12.75" customHeight="1" x14ac:dyDescent="0.2">
      <c r="A10" s="262" t="s">
        <v>394</v>
      </c>
      <c r="B10" s="262" t="s">
        <v>395</v>
      </c>
      <c r="C10" s="279" t="s">
        <v>396</v>
      </c>
      <c r="D10" s="283"/>
      <c r="E10" s="284"/>
      <c r="F10" s="255" t="s">
        <v>397</v>
      </c>
      <c r="G10" s="287" t="s">
        <v>398</v>
      </c>
      <c r="H10" s="288"/>
      <c r="I10" s="268" t="s">
        <v>29</v>
      </c>
      <c r="J10" s="255"/>
      <c r="K10" s="255"/>
    </row>
    <row r="11" spans="1:11" x14ac:dyDescent="0.2">
      <c r="A11" s="263"/>
      <c r="B11" s="263"/>
      <c r="C11" s="280"/>
      <c r="D11" s="285"/>
      <c r="E11" s="286"/>
      <c r="F11" s="255"/>
      <c r="G11" s="289"/>
      <c r="H11" s="290"/>
      <c r="I11" s="272" t="s">
        <v>413</v>
      </c>
      <c r="J11" s="255" t="s">
        <v>142</v>
      </c>
      <c r="K11" s="255"/>
    </row>
    <row r="12" spans="1:11" ht="38.25" x14ac:dyDescent="0.2">
      <c r="A12" s="264"/>
      <c r="B12" s="282"/>
      <c r="C12" s="158" t="s">
        <v>399</v>
      </c>
      <c r="D12" s="166" t="s">
        <v>400</v>
      </c>
      <c r="E12" s="159" t="s">
        <v>401</v>
      </c>
      <c r="F12" s="255"/>
      <c r="G12" s="148" t="s">
        <v>402</v>
      </c>
      <c r="H12" s="148" t="s">
        <v>403</v>
      </c>
      <c r="I12" s="274"/>
      <c r="J12" s="157" t="s">
        <v>514</v>
      </c>
      <c r="K12" s="157" t="s">
        <v>706</v>
      </c>
    </row>
    <row r="13" spans="1:11" x14ac:dyDescent="0.2">
      <c r="A13" s="255" t="s">
        <v>404</v>
      </c>
      <c r="B13" s="255"/>
      <c r="C13" s="255"/>
      <c r="D13" s="255"/>
      <c r="E13" s="255"/>
      <c r="F13" s="255"/>
      <c r="G13" s="255"/>
      <c r="H13" s="255"/>
      <c r="I13" s="255"/>
      <c r="J13" s="255"/>
      <c r="K13" s="255"/>
    </row>
    <row r="14" spans="1:11" ht="255.75" customHeight="1" x14ac:dyDescent="0.2">
      <c r="A14" s="101" t="s">
        <v>185</v>
      </c>
      <c r="B14" s="84" t="s">
        <v>90</v>
      </c>
      <c r="C14" s="103" t="s">
        <v>405</v>
      </c>
      <c r="D14" s="167">
        <v>40899</v>
      </c>
      <c r="E14" s="157" t="s">
        <v>406</v>
      </c>
      <c r="F14" s="157" t="s">
        <v>407</v>
      </c>
      <c r="G14" s="148" t="s">
        <v>408</v>
      </c>
      <c r="H14" s="80">
        <v>140210560</v>
      </c>
      <c r="I14" s="179">
        <v>1152</v>
      </c>
      <c r="J14" s="179">
        <v>1152</v>
      </c>
      <c r="K14" s="179">
        <v>1152</v>
      </c>
    </row>
    <row r="15" spans="1:11" ht="26.25" customHeight="1" x14ac:dyDescent="0.2">
      <c r="A15" s="255" t="s">
        <v>409</v>
      </c>
      <c r="B15" s="255"/>
      <c r="C15" s="255"/>
      <c r="D15" s="255"/>
      <c r="E15" s="255"/>
      <c r="F15" s="255"/>
      <c r="G15" s="255"/>
      <c r="H15" s="255"/>
      <c r="I15" s="255"/>
      <c r="J15" s="255"/>
      <c r="K15" s="255"/>
    </row>
    <row r="16" spans="1:11" ht="140.25" x14ac:dyDescent="0.2">
      <c r="A16" s="22" t="s">
        <v>378</v>
      </c>
      <c r="B16" s="83" t="s">
        <v>91</v>
      </c>
      <c r="C16" s="100" t="s">
        <v>410</v>
      </c>
      <c r="D16" s="167">
        <v>42723</v>
      </c>
      <c r="E16" s="148">
        <v>115</v>
      </c>
      <c r="F16" s="157" t="s">
        <v>411</v>
      </c>
      <c r="G16" s="148" t="s">
        <v>412</v>
      </c>
      <c r="H16" s="80">
        <v>1320225100</v>
      </c>
      <c r="I16" s="39">
        <v>1585.3</v>
      </c>
      <c r="J16" s="39">
        <v>1585.3</v>
      </c>
      <c r="K16" s="39">
        <v>1585.3</v>
      </c>
    </row>
    <row r="17" spans="1:4" x14ac:dyDescent="0.2">
      <c r="A17" s="168"/>
      <c r="B17" s="169"/>
      <c r="C17" s="170"/>
      <c r="D17" s="171"/>
    </row>
    <row r="18" spans="1:4" x14ac:dyDescent="0.2">
      <c r="A18" s="168"/>
      <c r="B18" s="169"/>
      <c r="C18" s="170"/>
      <c r="D18" s="171"/>
    </row>
    <row r="19" spans="1:4" x14ac:dyDescent="0.2">
      <c r="A19" s="168"/>
      <c r="B19" s="169"/>
      <c r="C19" s="170"/>
      <c r="D19" s="171"/>
    </row>
    <row r="20" spans="1:4" x14ac:dyDescent="0.2">
      <c r="A20" s="172"/>
      <c r="B20" s="172"/>
      <c r="C20" s="54"/>
      <c r="D20" s="173"/>
    </row>
    <row r="21" spans="1:4" ht="14.25" x14ac:dyDescent="0.2">
      <c r="A21" s="19"/>
    </row>
  </sheetData>
  <mergeCells count="11">
    <mergeCell ref="A13:K13"/>
    <mergeCell ref="A15:K15"/>
    <mergeCell ref="A7:K7"/>
    <mergeCell ref="A10:A12"/>
    <mergeCell ref="B10:B12"/>
    <mergeCell ref="C10:E11"/>
    <mergeCell ref="F10:F12"/>
    <mergeCell ref="G10:H11"/>
    <mergeCell ref="I10:K10"/>
    <mergeCell ref="I11:I12"/>
    <mergeCell ref="J11:K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workbookViewId="0">
      <selection activeCell="C5" sqref="C5"/>
    </sheetView>
  </sheetViews>
  <sheetFormatPr defaultColWidth="9.140625" defaultRowHeight="12.75" x14ac:dyDescent="0.2"/>
  <cols>
    <col min="1" max="1" width="3.7109375" style="93" customWidth="1"/>
    <col min="2" max="2" width="27.42578125" style="93" customWidth="1"/>
    <col min="3" max="3" width="29.5703125" style="93" customWidth="1"/>
    <col min="4" max="4" width="8.28515625" style="93" customWidth="1"/>
    <col min="5" max="5" width="9.140625" style="93" customWidth="1"/>
    <col min="6" max="6" width="11" style="93" customWidth="1"/>
    <col min="7" max="8" width="9.140625" style="93"/>
    <col min="9" max="9" width="10.28515625" style="93" bestFit="1" customWidth="1"/>
    <col min="10" max="16384" width="9.140625" style="93"/>
  </cols>
  <sheetData>
    <row r="1" spans="1:9" x14ac:dyDescent="0.2">
      <c r="B1" s="203" t="s">
        <v>673</v>
      </c>
      <c r="C1" s="204"/>
      <c r="D1" s="91"/>
      <c r="E1" s="91"/>
    </row>
    <row r="2" spans="1:9" x14ac:dyDescent="0.2">
      <c r="B2" s="203" t="s">
        <v>647</v>
      </c>
      <c r="C2" s="204"/>
      <c r="D2" s="91"/>
      <c r="E2" s="91"/>
    </row>
    <row r="3" spans="1:9" x14ac:dyDescent="0.2">
      <c r="B3" s="203" t="s">
        <v>816</v>
      </c>
      <c r="C3" s="204"/>
      <c r="D3" s="91"/>
      <c r="E3" s="91"/>
    </row>
    <row r="4" spans="1:9" x14ac:dyDescent="0.2">
      <c r="B4" s="203" t="s">
        <v>145</v>
      </c>
      <c r="C4" s="204"/>
      <c r="D4" s="91"/>
      <c r="E4" s="91"/>
    </row>
    <row r="5" spans="1:9" x14ac:dyDescent="0.2">
      <c r="B5" s="203" t="s">
        <v>705</v>
      </c>
      <c r="C5" s="204"/>
      <c r="D5" s="91"/>
      <c r="E5" s="91"/>
    </row>
    <row r="6" spans="1:9" x14ac:dyDescent="0.2">
      <c r="B6" s="205"/>
      <c r="C6" s="204"/>
      <c r="D6" s="91"/>
      <c r="E6" s="91"/>
    </row>
    <row r="7" spans="1:9" x14ac:dyDescent="0.2">
      <c r="B7" s="205"/>
      <c r="C7" s="204"/>
      <c r="D7" s="91"/>
      <c r="E7" s="91"/>
    </row>
    <row r="8" spans="1:9" ht="50.25" customHeight="1" x14ac:dyDescent="0.2">
      <c r="A8" s="256" t="s">
        <v>709</v>
      </c>
      <c r="B8" s="275"/>
      <c r="C8" s="275"/>
      <c r="D8" s="275"/>
      <c r="E8" s="275"/>
      <c r="F8" s="202"/>
    </row>
    <row r="9" spans="1:9" ht="15" x14ac:dyDescent="0.2">
      <c r="A9" s="197"/>
      <c r="B9" s="201"/>
      <c r="C9" s="201"/>
      <c r="D9" s="201"/>
      <c r="E9" s="201"/>
      <c r="F9" s="202"/>
    </row>
    <row r="10" spans="1:9" x14ac:dyDescent="0.2">
      <c r="C10" s="6"/>
    </row>
    <row r="11" spans="1:9" ht="76.5" x14ac:dyDescent="0.2">
      <c r="A11" s="198" t="s">
        <v>648</v>
      </c>
      <c r="B11" s="200" t="s">
        <v>649</v>
      </c>
      <c r="C11" s="199" t="s">
        <v>650</v>
      </c>
      <c r="D11" s="196" t="s">
        <v>651</v>
      </c>
      <c r="E11" s="196" t="s">
        <v>652</v>
      </c>
      <c r="F11" s="206" t="s">
        <v>653</v>
      </c>
    </row>
    <row r="12" spans="1:9" x14ac:dyDescent="0.2">
      <c r="A12" s="2">
        <v>1</v>
      </c>
      <c r="B12" s="2">
        <v>2</v>
      </c>
      <c r="C12" s="2">
        <v>3</v>
      </c>
      <c r="D12" s="2">
        <v>4</v>
      </c>
      <c r="E12" s="2">
        <v>5</v>
      </c>
      <c r="F12" s="2">
        <v>6</v>
      </c>
      <c r="I12" s="107"/>
    </row>
    <row r="13" spans="1:9" ht="25.5" x14ac:dyDescent="0.2">
      <c r="A13" s="296" t="s">
        <v>654</v>
      </c>
      <c r="B13" s="117" t="s">
        <v>667</v>
      </c>
      <c r="C13" s="295" t="s">
        <v>668</v>
      </c>
      <c r="D13" s="97">
        <v>70</v>
      </c>
      <c r="E13" s="295" t="s">
        <v>657</v>
      </c>
      <c r="F13" s="298" t="s">
        <v>669</v>
      </c>
      <c r="I13" s="107"/>
    </row>
    <row r="14" spans="1:9" x14ac:dyDescent="0.2">
      <c r="A14" s="297"/>
      <c r="B14" s="117" t="s">
        <v>710</v>
      </c>
      <c r="C14" s="264"/>
      <c r="D14" s="97">
        <v>30</v>
      </c>
      <c r="E14" s="264"/>
      <c r="F14" s="299"/>
      <c r="I14" s="107"/>
    </row>
    <row r="15" spans="1:9" ht="63.75" x14ac:dyDescent="0.2">
      <c r="A15" s="296" t="s">
        <v>655</v>
      </c>
      <c r="B15" s="220" t="s">
        <v>711</v>
      </c>
      <c r="C15" s="210" t="s">
        <v>676</v>
      </c>
      <c r="D15" s="97">
        <v>50</v>
      </c>
      <c r="E15" s="210" t="s">
        <v>664</v>
      </c>
      <c r="F15" s="298" t="s">
        <v>674</v>
      </c>
      <c r="I15" s="107"/>
    </row>
    <row r="16" spans="1:9" ht="25.5" customHeight="1" x14ac:dyDescent="0.2">
      <c r="A16" s="297"/>
      <c r="B16" s="207" t="s">
        <v>677</v>
      </c>
      <c r="C16" s="208" t="s">
        <v>671</v>
      </c>
      <c r="D16" s="97">
        <v>50</v>
      </c>
      <c r="E16" s="210" t="s">
        <v>675</v>
      </c>
      <c r="F16" s="299"/>
      <c r="I16" s="107"/>
    </row>
    <row r="17" spans="1:9" ht="38.25" x14ac:dyDescent="0.2">
      <c r="A17" s="296" t="s">
        <v>659</v>
      </c>
      <c r="B17" s="101" t="s">
        <v>712</v>
      </c>
      <c r="C17" s="305" t="s">
        <v>656</v>
      </c>
      <c r="D17" s="97">
        <v>42</v>
      </c>
      <c r="E17" s="295" t="s">
        <v>657</v>
      </c>
      <c r="F17" s="304" t="s">
        <v>661</v>
      </c>
      <c r="I17" s="107"/>
    </row>
    <row r="18" spans="1:9" ht="27" customHeight="1" x14ac:dyDescent="0.2">
      <c r="A18" s="303"/>
      <c r="B18" s="101" t="s">
        <v>713</v>
      </c>
      <c r="C18" s="306"/>
      <c r="D18" s="97">
        <v>18</v>
      </c>
      <c r="E18" s="264"/>
      <c r="F18" s="303"/>
      <c r="I18" s="107"/>
    </row>
    <row r="19" spans="1:9" ht="38.25" customHeight="1" x14ac:dyDescent="0.2">
      <c r="A19" s="297"/>
      <c r="B19" s="101" t="s">
        <v>720</v>
      </c>
      <c r="C19" s="208" t="s">
        <v>714</v>
      </c>
      <c r="D19" s="97">
        <v>40</v>
      </c>
      <c r="E19" s="97" t="s">
        <v>715</v>
      </c>
      <c r="F19" s="297"/>
      <c r="I19" s="107"/>
    </row>
    <row r="20" spans="1:9" ht="38.25" customHeight="1" x14ac:dyDescent="0.2">
      <c r="A20" s="218" t="s">
        <v>660</v>
      </c>
      <c r="B20" s="101" t="s">
        <v>720</v>
      </c>
      <c r="C20" s="208" t="s">
        <v>714</v>
      </c>
      <c r="D20" s="209">
        <v>100</v>
      </c>
      <c r="E20" s="97" t="s">
        <v>715</v>
      </c>
      <c r="F20" s="216" t="s">
        <v>658</v>
      </c>
      <c r="I20" s="107"/>
    </row>
    <row r="21" spans="1:9" ht="44.25" customHeight="1" x14ac:dyDescent="0.2">
      <c r="A21" s="291" t="s">
        <v>662</v>
      </c>
      <c r="B21" s="101" t="s">
        <v>717</v>
      </c>
      <c r="C21" s="210" t="s">
        <v>716</v>
      </c>
      <c r="D21" s="209">
        <v>70</v>
      </c>
      <c r="E21" s="209" t="s">
        <v>718</v>
      </c>
      <c r="F21" s="293" t="s">
        <v>666</v>
      </c>
      <c r="I21" s="107"/>
    </row>
    <row r="22" spans="1:9" ht="41.25" customHeight="1" x14ac:dyDescent="0.2">
      <c r="A22" s="292"/>
      <c r="B22" s="117" t="s">
        <v>788</v>
      </c>
      <c r="C22" s="210" t="s">
        <v>787</v>
      </c>
      <c r="D22" s="209">
        <v>30</v>
      </c>
      <c r="E22" s="209" t="s">
        <v>718</v>
      </c>
      <c r="F22" s="294"/>
      <c r="I22" s="107"/>
    </row>
    <row r="23" spans="1:9" ht="41.25" customHeight="1" x14ac:dyDescent="0.2">
      <c r="A23" s="219" t="s">
        <v>663</v>
      </c>
      <c r="B23" s="101" t="s">
        <v>720</v>
      </c>
      <c r="C23" s="208" t="s">
        <v>714</v>
      </c>
      <c r="D23" s="97">
        <v>100</v>
      </c>
      <c r="E23" s="97" t="s">
        <v>715</v>
      </c>
      <c r="F23" s="217" t="s">
        <v>670</v>
      </c>
      <c r="I23" s="107"/>
    </row>
    <row r="24" spans="1:9" ht="53.25" customHeight="1" x14ac:dyDescent="0.2">
      <c r="A24" s="301" t="s">
        <v>665</v>
      </c>
      <c r="B24" s="101" t="s">
        <v>721</v>
      </c>
      <c r="C24" s="210" t="s">
        <v>668</v>
      </c>
      <c r="D24" s="209">
        <v>50</v>
      </c>
      <c r="E24" s="209" t="s">
        <v>657</v>
      </c>
      <c r="F24" s="293" t="s">
        <v>678</v>
      </c>
      <c r="I24" s="107"/>
    </row>
    <row r="25" spans="1:9" ht="54" customHeight="1" x14ac:dyDescent="0.2">
      <c r="A25" s="302"/>
      <c r="B25" s="207" t="s">
        <v>723</v>
      </c>
      <c r="C25" s="208" t="s">
        <v>722</v>
      </c>
      <c r="D25" s="97">
        <v>50</v>
      </c>
      <c r="E25" s="209" t="s">
        <v>657</v>
      </c>
      <c r="F25" s="294"/>
      <c r="I25" s="107"/>
    </row>
    <row r="26" spans="1:9" ht="51.75" customHeight="1" x14ac:dyDescent="0.2">
      <c r="A26" s="307">
        <v>8</v>
      </c>
      <c r="B26" s="101" t="s">
        <v>789</v>
      </c>
      <c r="C26" s="207" t="s">
        <v>722</v>
      </c>
      <c r="D26" s="97">
        <v>85</v>
      </c>
      <c r="E26" s="97" t="s">
        <v>657</v>
      </c>
      <c r="F26" s="298" t="s">
        <v>679</v>
      </c>
      <c r="I26" s="107"/>
    </row>
    <row r="27" spans="1:9" ht="49.5" customHeight="1" x14ac:dyDescent="0.2">
      <c r="A27" s="297"/>
      <c r="B27" s="117" t="s">
        <v>788</v>
      </c>
      <c r="C27" s="250" t="s">
        <v>787</v>
      </c>
      <c r="D27" s="97">
        <v>15</v>
      </c>
      <c r="E27" s="209" t="s">
        <v>718</v>
      </c>
      <c r="F27" s="299"/>
      <c r="I27" s="107"/>
    </row>
    <row r="28" spans="1:9" x14ac:dyDescent="0.2">
      <c r="A28" s="148"/>
      <c r="B28" s="300" t="s">
        <v>672</v>
      </c>
      <c r="C28" s="267"/>
      <c r="D28" s="39">
        <f>SUM(D13:D27)</f>
        <v>800</v>
      </c>
      <c r="E28" s="148"/>
      <c r="F28" s="148"/>
    </row>
    <row r="31" spans="1:9" x14ac:dyDescent="0.2">
      <c r="B31" s="229"/>
      <c r="C31" s="229"/>
      <c r="D31" s="39">
        <f>D16</f>
        <v>50</v>
      </c>
      <c r="E31" s="228" t="s">
        <v>675</v>
      </c>
    </row>
    <row r="32" spans="1:9" x14ac:dyDescent="0.2">
      <c r="B32" s="227"/>
      <c r="C32" s="229"/>
      <c r="D32" s="39"/>
      <c r="E32" s="230" t="s">
        <v>719</v>
      </c>
    </row>
    <row r="33" spans="2:5" x14ac:dyDescent="0.2">
      <c r="B33" s="227"/>
      <c r="C33" s="229"/>
      <c r="D33" s="39">
        <f>D21+D22+D27</f>
        <v>115</v>
      </c>
      <c r="E33" s="230" t="s">
        <v>718</v>
      </c>
    </row>
    <row r="34" spans="2:5" x14ac:dyDescent="0.2">
      <c r="B34" s="227"/>
      <c r="C34" s="229"/>
      <c r="D34" s="39">
        <f>D13+D14+D24</f>
        <v>150</v>
      </c>
      <c r="E34" s="230" t="s">
        <v>657</v>
      </c>
    </row>
    <row r="35" spans="2:5" x14ac:dyDescent="0.2">
      <c r="B35" s="227"/>
      <c r="C35" s="229"/>
      <c r="D35" s="39">
        <f>D17+D18+D25+D26</f>
        <v>195</v>
      </c>
      <c r="E35" s="230" t="s">
        <v>754</v>
      </c>
    </row>
    <row r="36" spans="2:5" x14ac:dyDescent="0.2">
      <c r="B36" s="227"/>
      <c r="C36" s="229"/>
      <c r="D36" s="39">
        <f>D15</f>
        <v>50</v>
      </c>
      <c r="E36" s="230" t="s">
        <v>664</v>
      </c>
    </row>
    <row r="37" spans="2:5" x14ac:dyDescent="0.2">
      <c r="B37" s="229"/>
      <c r="C37" s="229"/>
      <c r="D37" s="39">
        <f>D19+D20+D23</f>
        <v>240</v>
      </c>
      <c r="E37" s="228" t="s">
        <v>715</v>
      </c>
    </row>
    <row r="38" spans="2:5" x14ac:dyDescent="0.2">
      <c r="D38" s="39">
        <f>SUM(D31:D37)</f>
        <v>800</v>
      </c>
    </row>
    <row r="42" spans="2:5" x14ac:dyDescent="0.2">
      <c r="D42" s="107">
        <f>D32+D33+D34</f>
        <v>265</v>
      </c>
    </row>
  </sheetData>
  <mergeCells count="18">
    <mergeCell ref="B28:C28"/>
    <mergeCell ref="A15:A16"/>
    <mergeCell ref="F15:F16"/>
    <mergeCell ref="A24:A25"/>
    <mergeCell ref="F24:F25"/>
    <mergeCell ref="A17:A19"/>
    <mergeCell ref="F17:F19"/>
    <mergeCell ref="C17:C18"/>
    <mergeCell ref="E17:E18"/>
    <mergeCell ref="A26:A27"/>
    <mergeCell ref="F26:F27"/>
    <mergeCell ref="A8:E8"/>
    <mergeCell ref="A21:A22"/>
    <mergeCell ref="F21:F22"/>
    <mergeCell ref="C13:C14"/>
    <mergeCell ref="A13:A14"/>
    <mergeCell ref="E13:E14"/>
    <mergeCell ref="F13:F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прил.1</vt:lpstr>
      <vt:lpstr>прил.3</vt:lpstr>
      <vt:lpstr>прил.4</vt:lpstr>
      <vt:lpstr>прил.5</vt:lpstr>
      <vt:lpstr>прил.6</vt:lpstr>
      <vt:lpstr>прил.7</vt:lpstr>
      <vt:lpstr>прил.8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Наталья Е. Журавлева</cp:lastModifiedBy>
  <cp:lastPrinted>2022-12-09T15:59:39Z</cp:lastPrinted>
  <dcterms:created xsi:type="dcterms:W3CDTF">2007-02-27T13:35:41Z</dcterms:created>
  <dcterms:modified xsi:type="dcterms:W3CDTF">2022-12-20T07:18:32Z</dcterms:modified>
</cp:coreProperties>
</file>